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D:\nam 2026\Moc 96\Đang làm\PA 06 hộ mà xã xác minh bổ sung\"/>
    </mc:Choice>
  </mc:AlternateContent>
  <xr:revisionPtr revIDLastSave="0" documentId="13_ncr:1_{CD019BBC-4887-45EA-96D1-83649DCC6327}" xr6:coauthVersionLast="47" xr6:coauthVersionMax="47" xr10:uidLastSave="{00000000-0000-0000-0000-000000000000}"/>
  <bookViews>
    <workbookView xWindow="-120" yWindow="-120" windowWidth="24240" windowHeight="13020" xr2:uid="{6D46CFCA-57D2-4E0B-98E1-DDBCA723CC39}"/>
  </bookViews>
  <sheets>
    <sheet name="Sheet1" sheetId="1" r:id="rId1"/>
  </sheets>
  <calcPr calcId="191029" iterateCount="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K8" i="1" l="1"/>
  <c r="V64" i="1"/>
  <c r="W18" i="1"/>
  <c r="T7" i="1"/>
  <c r="R7" i="1"/>
  <c r="O7" i="1"/>
  <c r="V7" i="1"/>
  <c r="J18" i="1"/>
  <c r="V18" i="1" s="1"/>
  <c r="A24" i="1"/>
  <c r="X23" i="1"/>
  <c r="W22" i="1"/>
  <c r="X22" i="1" s="1"/>
  <c r="X20" i="1"/>
  <c r="J20" i="1"/>
  <c r="J19" i="1" s="1"/>
  <c r="O18" i="1" s="1"/>
  <c r="W19" i="1"/>
  <c r="X19" i="1" s="1"/>
  <c r="G19" i="1"/>
  <c r="N18" i="1" s="1"/>
  <c r="M18" i="1"/>
  <c r="A18" i="1"/>
  <c r="L18" i="1" s="1"/>
  <c r="G23" i="1" l="1"/>
  <c r="J23" i="1" s="1"/>
  <c r="J22" i="1" s="1"/>
  <c r="T18" i="1" s="1"/>
  <c r="G65" i="1" l="1"/>
  <c r="G55" i="1"/>
  <c r="G47" i="1"/>
  <c r="G39" i="1"/>
  <c r="G31" i="1"/>
  <c r="G25" i="1"/>
  <c r="J99" i="1" l="1"/>
  <c r="J98" i="1" s="1"/>
  <c r="J94" i="1"/>
  <c r="J93" i="1"/>
  <c r="J92" i="1"/>
  <c r="J91" i="1"/>
  <c r="J90" i="1"/>
  <c r="J89" i="1"/>
  <c r="J88" i="1"/>
  <c r="J87" i="1"/>
  <c r="J86" i="1"/>
  <c r="J85" i="1"/>
  <c r="J84" i="1"/>
  <c r="J83" i="1"/>
  <c r="J82" i="1"/>
  <c r="J81" i="1"/>
  <c r="J80" i="1"/>
  <c r="J79" i="1"/>
  <c r="J78" i="1"/>
  <c r="J77" i="1"/>
  <c r="J76" i="1"/>
  <c r="J75" i="1"/>
  <c r="J74" i="1"/>
  <c r="J73" i="1"/>
  <c r="J72" i="1"/>
  <c r="J71" i="1"/>
  <c r="J70" i="1"/>
  <c r="J69" i="1"/>
  <c r="J68" i="1"/>
  <c r="J67" i="1"/>
  <c r="J66" i="1"/>
  <c r="N64" i="1"/>
  <c r="M64" i="1"/>
  <c r="R64" i="1" l="1"/>
  <c r="J64" i="1"/>
  <c r="J65" i="1"/>
  <c r="O64" i="1" l="1"/>
  <c r="W64" i="1" s="1"/>
  <c r="J60" i="1" l="1"/>
  <c r="J59" i="1"/>
  <c r="J58" i="1"/>
  <c r="J57" i="1"/>
  <c r="J56" i="1"/>
  <c r="G63" i="1"/>
  <c r="M54" i="1"/>
  <c r="J50" i="1"/>
  <c r="J49" i="1"/>
  <c r="J48" i="1"/>
  <c r="N46" i="1"/>
  <c r="M46" i="1"/>
  <c r="W44" i="1"/>
  <c r="J42" i="1"/>
  <c r="J41" i="1"/>
  <c r="J40" i="1"/>
  <c r="W39" i="1"/>
  <c r="N38" i="1"/>
  <c r="M38" i="1"/>
  <c r="W36" i="1"/>
  <c r="J34" i="1"/>
  <c r="J33" i="1"/>
  <c r="J32" i="1"/>
  <c r="W31" i="1"/>
  <c r="G37" i="1"/>
  <c r="M30" i="1"/>
  <c r="W28" i="1"/>
  <c r="J26" i="1"/>
  <c r="J25" i="1" s="1"/>
  <c r="W25" i="1"/>
  <c r="G29" i="1"/>
  <c r="J29" i="1" s="1"/>
  <c r="J28" i="1" s="1"/>
  <c r="S7" i="1"/>
  <c r="J13" i="1" s="1"/>
  <c r="J12" i="1"/>
  <c r="J11" i="1"/>
  <c r="J10" i="1"/>
  <c r="M24" i="1"/>
  <c r="W8" i="1"/>
  <c r="J63" i="1" l="1"/>
  <c r="J62" i="1" s="1"/>
  <c r="J37" i="1"/>
  <c r="J36" i="1" s="1"/>
  <c r="J24" i="1"/>
  <c r="J55" i="1"/>
  <c r="O54" i="1" s="1"/>
  <c r="J47" i="1"/>
  <c r="O24" i="1"/>
  <c r="G45" i="1"/>
  <c r="J45" i="1" s="1"/>
  <c r="J44" i="1" s="1"/>
  <c r="N30" i="1"/>
  <c r="J39" i="1"/>
  <c r="J31" i="1"/>
  <c r="N54" i="1"/>
  <c r="U8" i="1"/>
  <c r="G53" i="1"/>
  <c r="U7" i="1"/>
  <c r="J15" i="1" s="1"/>
  <c r="T24" i="1"/>
  <c r="V24" i="1"/>
  <c r="N24" i="1"/>
  <c r="T30" i="1" l="1"/>
  <c r="J30" i="1"/>
  <c r="V30" i="1" s="1"/>
  <c r="J54" i="1"/>
  <c r="V54" i="1" s="1"/>
  <c r="T54" i="1"/>
  <c r="W54" i="1" s="1"/>
  <c r="J53" i="1"/>
  <c r="J52" i="1" s="1"/>
  <c r="T38" i="1"/>
  <c r="J38" i="1"/>
  <c r="V38" i="1" s="1"/>
  <c r="W24" i="1"/>
  <c r="O46" i="1"/>
  <c r="O38" i="1"/>
  <c r="O30" i="1"/>
  <c r="W30" i="1" s="1"/>
  <c r="N7" i="1"/>
  <c r="G7" i="1" s="1"/>
  <c r="A30" i="1"/>
  <c r="L24" i="1"/>
  <c r="T46" i="1" l="1"/>
  <c r="J14" i="1" s="1"/>
  <c r="J46" i="1"/>
  <c r="V46" i="1" s="1"/>
  <c r="W38" i="1"/>
  <c r="W46" i="1"/>
  <c r="J9" i="1"/>
  <c r="J8" i="1" s="1"/>
  <c r="J6" i="1" s="1"/>
  <c r="N11" i="1"/>
  <c r="L30" i="1"/>
  <c r="A38" i="1"/>
  <c r="K10" i="1" l="1"/>
  <c r="L38" i="1"/>
  <c r="A46" i="1"/>
  <c r="K11" i="1" l="1"/>
  <c r="L46" i="1"/>
  <c r="A54" i="1"/>
  <c r="L54" i="1" l="1"/>
  <c r="A64" i="1"/>
  <c r="L64" i="1" s="1"/>
  <c r="X18" i="1"/>
  <c r="W7" i="1"/>
</calcChain>
</file>

<file path=xl/sharedStrings.xml><?xml version="1.0" encoding="utf-8"?>
<sst xmlns="http://schemas.openxmlformats.org/spreadsheetml/2006/main" count="203" uniqueCount="77">
  <si>
    <t xml:space="preserve"> BIỂU CHI TIẾT TÍNH TOÁN BỒI THƯỜNG, HỖ TRỢ, TÁI ĐỊNH CƯ</t>
  </si>
  <si>
    <t>Dự án: Thành phần 03: Đường từ bản Nậm Ty 1-2 đến khu vực Vũng Vịt ra các mốc quốc giới thuộc xã Thanh Nưa, tỉnh Điện Biên</t>
  </si>
  <si>
    <t>TT</t>
  </si>
  <si>
    <t>NỘI DUNG</t>
  </si>
  <si>
    <t>ĐVT</t>
  </si>
  <si>
    <t>Số Tờ BĐ</t>
  </si>
  <si>
    <t>Số Thửa</t>
  </si>
  <si>
    <t>Diện tích Thu hồi</t>
  </si>
  <si>
    <t>ĐƠN GIÁ (đồng)</t>
  </si>
  <si>
    <t>Mức HT</t>
  </si>
  <si>
    <t xml:space="preserve">THÀNH TIỀN (Đồng) </t>
  </si>
  <si>
    <t>Q</t>
  </si>
  <si>
    <t>STT</t>
  </si>
  <si>
    <t>TÊN</t>
  </si>
  <si>
    <t>DIỆN TÍCH</t>
  </si>
  <si>
    <t>ĐẤT</t>
  </si>
  <si>
    <t>HỖ TRỢ VỀ ĐẤT</t>
  </si>
  <si>
    <t>Tài sản</t>
  </si>
  <si>
    <t>Cây trồng</t>
  </si>
  <si>
    <t>Hỗ trợ Khuyến khích di chuyển</t>
  </si>
  <si>
    <t>Chuyển đổi nghề nghiệp</t>
  </si>
  <si>
    <t>Hỗ trợ khi nhà nước thu hồi đất</t>
  </si>
  <si>
    <t>Tổng</t>
  </si>
  <si>
    <t>Tổng GT bồi thường (1+2)</t>
  </si>
  <si>
    <t>Tổng diện tích thu hồi</t>
  </si>
  <si>
    <t>m²</t>
  </si>
  <si>
    <t>Tổng giá trị bồi thường cho các hộ gia đình:</t>
  </si>
  <si>
    <t>a</t>
  </si>
  <si>
    <t>Bồi thường về đất:</t>
  </si>
  <si>
    <t>b</t>
  </si>
  <si>
    <t xml:space="preserve">Hỗ trợ về đất: </t>
  </si>
  <si>
    <t>c</t>
  </si>
  <si>
    <t>Bồi thường thiệt hại về nhà, công trình xây dựng</t>
  </si>
  <si>
    <t>d</t>
  </si>
  <si>
    <t xml:space="preserve">Bồi thường về cây trồng, vật nuôi: </t>
  </si>
  <si>
    <t>e</t>
  </si>
  <si>
    <t xml:space="preserve">Hỗ trợ khuyến khích di chuyển theo tiến độ: </t>
  </si>
  <si>
    <t>f</t>
  </si>
  <si>
    <t>Hỗ trợ đào tạo chuyển đổi nghề và tìm kiếm việc làm</t>
  </si>
  <si>
    <t>g</t>
  </si>
  <si>
    <t xml:space="preserve">Hỗ trợ khác khi nhà nước thu hồi đất: </t>
  </si>
  <si>
    <t>h</t>
  </si>
  <si>
    <t>Tái Định Cư: (không)</t>
  </si>
  <si>
    <t>I</t>
  </si>
  <si>
    <t>BẢN NẬM TY 1</t>
  </si>
  <si>
    <t>BC bổ sung đợt 2</t>
  </si>
  <si>
    <t>Vị trí, diện tích, loại đất, nguồn gốc đất thu hồi, Bồi thường về đất (Theo Nghị Quyết 28/2025/NQ-HĐND, ngày 25/12/2025 của Hội đồng nhân dân tỉnh Điện Biên), áp dụng đơn giá bồi thường theo khoản 3 điều 257 Luật đất đai</t>
  </si>
  <si>
    <t>Đất trồng cây hàng năm khác ( Vị trí 3 )</t>
  </si>
  <si>
    <t>Hỗ trợ đào tạo, chuyển đổi nghề nghiệp và tìm kiếm việc làm: Theo khoản 1 điều 109 và điều 257 Luật đất đai năm 2024; Đủ điều kiện hỗ trợ theo Điều 22, Nghị định 88/2024/NĐ-CP ngày 15/7/2024. Hỗ trợ theo Điều 15, Quyết định 37/2024/QĐ-UBND ngày 14/10/2024 của UBND tỉnh Điện Biên</t>
  </si>
  <si>
    <t>Giàng A Sào, ( Vợ: Hờ Thị Giàng )</t>
  </si>
  <si>
    <t>Lầu A Nếnh</t>
  </si>
  <si>
    <t>Hờ A Sấu, ( Vợ: Giàng Thị Dính )
Số CCCD: 011088002759</t>
  </si>
  <si>
    <t>Hờ A Lầu, ( Vợ: Lầu Thị Lu )</t>
  </si>
  <si>
    <t>Đất trồng cây hàng năm khác ( Vị trí 3 ) diện tích làm bãi thải</t>
  </si>
  <si>
    <t>Đất trồng cây hàng năm khác ( Vị trí 3 ) diện tích làm đường</t>
  </si>
  <si>
    <t>m2</t>
  </si>
  <si>
    <t>Hờ A Giàng ( Vợ: Lầu Thị Tăng )
Số CCCD: 011080005252</t>
  </si>
  <si>
    <t>Theo báo cáo số: 30/BC-TXM của UBND xã Thanh Nưa, ngày 01/6/2026 xác minh, stt 3, Thửa đất số 25, tờ bản đồ số 2 bị thu hồi để thực hiện dự án do ông Giàng A Sào và vợ là bà Hờ Thị Giàng khai hoang từ năm 1993 sử dụng vào mục đích đất trồng cây hàng năm khác (HNK), sử dụng ổn định từ đó đến nay. Phần diện tích đất bị thu hồi để thực hiện dự án sử dụng không có tranh chấp, chưa được cấp GCNQSDĐ. (Đủ điều kiện cấp GCN theo khoản 3, điều 138, Luật đất đai 2024. Đủ điều kiện bồi thường về đất theo điều 95 Luật đất đai 2024, Điều 5 Nghị định 88/2024/NĐ-CP ngày 15/7/2024.</t>
  </si>
  <si>
    <t>Theo báo cáo số: 30/BC-TXM của UBND xã Thanh Nưa, ngày 01/6/2026 xác minh, stt 4, Thửa đất số 14, 16, 17, tờ bản đồ số 1 bị thu hồi để thực hiện dự án do ông Lầu A Nếnh và vợ là bà Hờ Thị Tùng khai hoang từ năm 2000 sử dụng vào mục đích đất trồng cây hàng năm khác (HNK), sử dụng ổn định từ đó đến nay. Phần diện tích đất bị thu hồi để thực hiện dự án sử dụng không có tranh chấp, chưa được cấp GCNQSDĐ. (Đủ điều kiện cấp GCN theo khoản 3, điều 138, Luật đất đai 2024. Đủ điều kiện bồi thường về đất theo điều 95 Luật đất đai 2024, Điều 5 Nghị định 88/2024/NĐ-CP ngày 15/7/2024.</t>
  </si>
  <si>
    <t>Theo báo cáo số: 30/BC-TXM của UBND xã Thanh Nưa, ngày 01/6/2026 xác minh, stt 5, Thửa đất số 33, 34, tờ bản đồ số 3 bị thu hồi để thực hiện dự án do ông Hờ A Sấu và vợ là bà Giàng Thị Dính khai hoang từ năm 2000 sử dụng vào mục đích đất trồng cây hàng năm khác (HNK), sử dụng ổn định từ đó đến nay. Phần diện tích đất bị thu hồi để thực hiện dự án sử dụng không có tranh chấp, chưa được cấp GCNQSDĐ. (Đủ điều kiện cấp GCN theo khoản 3, điều 138, Luật đất đai 2024. Đủ điều kiện bồi thường về đất theo điều 95 Luật đất đai 2024, Điều 5 Nghị định 88/2024/NĐ-CP ngày 15/7/2024.</t>
  </si>
  <si>
    <t>Theo báo cáo số: 30/BC-TXM của UBND xã Thanh Nưa, ngày 01/6/2026 xác minh, stt 11, Thửa đất số 36, 39, tờ bản đồ số 3 bị thu hồi để thực hiện dự án do ông Hờ A Lầu và vợ là bà Lầu Thị Lu khai hoang từ năm 2000 sử dụng vào mục đích đất trồng cây hàng năm khác (HNK), sử dụng ổn định từ đó đến nay. Phần diện tích đất bị thu hồi để thực hiện dự án sử dụng không có tranh chấp, chưa được cấp GCNQSDĐ. (Đủ điều kiện cấp GCN theo khoản 3, điều 138, Luật đất đai 2024. Đủ điều kiện bồi thường về đất theo điều 95 Luật đất đai 2024, Điều 5 Nghị định 88/2024/NĐ-CP ngày 15/7/2024.</t>
  </si>
  <si>
    <t>Theo báo cáo số: 30/BC-TXM của UBND xã Thanh Nưa, ngày 01/6/2026 xác minh, stt 6, Thửa đất số 27, tờ bản đồ số 2, thửa đất số 25, 33, 35, tờ bản đồ số 4 và thửa đất số 13, tờ bản đồ số 5 bị thu hồi để thực hiện dự án do ông Hờ A Giàng và vợ là bà Lầu Thị Tăng khai hoang từ năm 1990 sử dụng vào mục đích đất trồng cây hàng năm khác (HNK), sử dụng ổn định từ đó đến nay. Phần diện tích đất bị thu hồi để thực hiện dự án sử dụng không có tranh chấp, chưa được cấp GCNQSDĐ. (Đủ điều kiện cấp GCN theo khoản 3, điều 138, Luật đất đai 2024. Đủ điều kiện bồi thường về đất theo điều 95 Luật đất đai 2024, Điều 5 Nghị định 88/2024/NĐ-CP ngày 15/7/2024.</t>
  </si>
  <si>
    <t>Công Ty cổ phần Liên Việt Điện Biên</t>
  </si>
  <si>
    <t>căn cứ điều mục c khoản 1 điều 107</t>
  </si>
  <si>
    <t>Đất trồng cây lâu năm ( Vị trí 3 )</t>
  </si>
  <si>
    <t>Đất trồng cây lâu năm ( Vị trí 3 ) Làm đường</t>
  </si>
  <si>
    <t>Đất trồng cây lâu năm ( Vị trí 3 ) Làm bãi đổ thải</t>
  </si>
  <si>
    <t>Bồi thường về cây trồng, vật nuôi: Theo Điều 103 Luật đất đai 2024; Quyết định số 58/2024/QĐ-UBND ngày 31/12/2024 của UBND tỉnh Điện Biên</t>
  </si>
  <si>
    <t>Cây mắc ca trồng năm thứ 3</t>
  </si>
  <si>
    <t>đồng/cây</t>
  </si>
  <si>
    <r>
      <t xml:space="preserve">Theo báo cáo số 827/UBND-KT của UBND xã Thanh Nưa, ngày 01/4/2026, stt 19, Thửa đất số 20, tờ bản đồ số 4, Mảnh trích đo chỉnh lý địa chính số 04/2025 phục vụ Dự án, chủ sử dụng đất là Công ty cổ phần Liên Việt Điện Biên, hiện trạng là đất trồng cây lâu năm </t>
    </r>
    <r>
      <rPr>
        <i/>
        <sz val="12"/>
        <rFont val="Times New Roman"/>
        <family val="1"/>
      </rPr>
      <t>(mắc ca)</t>
    </r>
    <r>
      <rPr>
        <sz val="12"/>
        <rFont val="Times New Roman"/>
        <family val="1"/>
      </rPr>
      <t xml:space="preserve">, có nguồn gốc là đất nương rẫy trồng cây hàng năm khác của hộ gia đình, cá nhân thuộc bản Nậm Ty 1,2 đã được công ty hỗ trợ tiền công khai hoang, cải tạo và được UBND huyện Điện Biên thu hồi do người sử dụng đất tự nguyện trả lại đất. Hiện tại, công ty đang hoàn thiện thủ tục để cho công ty thuê đất theo quy định. </t>
    </r>
  </si>
  <si>
    <r>
      <t xml:space="preserve">Theo báo cáo số 827/UBND-KT của UBND xã Thanh Nưa, ngày 01/4/2026, stt 19, Các thửa đất số 14, 26, tờ bản đồ số 4, Mảnh trích đo chỉnh lý địa chính số 04/2025 phục vụ Dự án, chủ sử dụng đất là Công ty cổ phần Liên Việt Điện Biên, hiện trạng là đất hàng năm khác </t>
    </r>
    <r>
      <rPr>
        <i/>
        <sz val="12"/>
        <rFont val="Times New Roman"/>
        <family val="1"/>
      </rPr>
      <t>(chưa trồng mắc ca)</t>
    </r>
    <r>
      <rPr>
        <sz val="12"/>
        <rFont val="Times New Roman"/>
        <family val="1"/>
      </rPr>
      <t xml:space="preserve">, có nguồn gốc được UBND tỉnh cho thuê đất tại Quyết định số 663/QĐ-UBND, ngày 04/4/2024 và đã được cấp GCNQSDĐ tại thửa đất số 18, tờ bản đồ số 7, số phát hành DI 547822, cấp ngày 31/4/2024. </t>
    </r>
  </si>
  <si>
    <r>
      <t xml:space="preserve">Theo báo cáo số 827/UBND-KT của UBND xã Thanh Nưa, ngày 01/4/2026, stt 19, Các thửa còn lại thuộc Mảnh trích đo chỉnh lý địa chính số 04/2025 phục vụ Dự án, chủ sử dụng đất là Công ty cổ phần Liên Việt Điện Biên, hiện trạng là đất trồng cây lâu năm </t>
    </r>
    <r>
      <rPr>
        <i/>
        <sz val="12"/>
        <rFont val="Times New Roman"/>
        <family val="1"/>
      </rPr>
      <t>(mắc ca)</t>
    </r>
    <r>
      <rPr>
        <sz val="12"/>
        <rFont val="Times New Roman"/>
        <family val="1"/>
      </rPr>
      <t>, có nguồn gốc được UBND tỉnh cho thuê đất tại Quyết định số 663/QĐ-UBND, ngày 04/4/2024 và đã được cấp GCNQSDĐ các số phát hành DI 547803, DI 547804, DI 547805, DI 547817, DI 547820, DI 547821, DI 547822, DI 547823, DI 547824, cấp ngày 31/4/2024</t>
    </r>
  </si>
  <si>
    <t>(Kèm theo công văn số:       /CV-CNKV1, ngày  03   tháng 6  năm 2026 của Chi nhánh Trung tâm PTQĐ khu vực 1)</t>
  </si>
  <si>
    <t>Căn cứ  điều 101 trường hợp không được bồi thường về đất</t>
  </si>
  <si>
    <t>Hờ A Vàng</t>
  </si>
  <si>
    <t>Theo báo cáo số: 30/BC-TXM của UBND xã Thanh Nưa, ngày 01/6/2026 xác minh , stt 2 Thửa đất số 30, tờ bản đồ số 2 bị thu hồi để thực hiện dự án do ông Hờ A Vàng và vợ là bà Ly Thị Sua (đã chết năm 2020) khai hoang từ năm 2000 sử dụng vào mục đích đất trồng cây hàng năm khác (HNK), sử dụng ổn định từ đó đến nay. Phần diện tích đất bị thu hồi để thực hiện dự án sử dụng không có tranh chấp, chưa được cấp GCNQSDĐ. (Đủ điều kiện cấp GCN theo khoản 3, điều 138, Luật đất đai 2024. Đủ điều kiện bồi thường về đất theo điều 95 Luật đất đai 2024, Điều 5 Nghị định 88/2024/NĐ-CP ngày 15/7/2024.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</si>
</sst>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_);_(* \(#,##0\);_(* &quot;-&quot;??_);_(@_)"/>
    <numFmt numFmtId="165" formatCode="_(* #,##0.0_);_(* \(#,##0.0\);_(* &quot;-&quot;??_);_(@_)"/>
    <numFmt numFmtId="166" formatCode="_-* #,##0.0\ _₫_-;\-* #,##0.0\ _₫_-;_-* &quot;-&quot;??\ _₫_-;_-@_-"/>
    <numFmt numFmtId="167" formatCode="_-* #,##0\ _₫_-;\-* #,##0\ _₫_-;_-* &quot;-&quot;??\ _₫_-;_-@"/>
    <numFmt numFmtId="168" formatCode="_-* #,##0.0\ _₫_-;\-* #,##0.0\ _₫_-;_-* &quot;-&quot;??\ _₫_-;_-@"/>
    <numFmt numFmtId="169" formatCode="_-* #,##0.00\ _₫_-;\-* #,##0.00\ _₫_-;_-* &quot;-&quot;??\ _₫_-;_-@"/>
    <numFmt numFmtId="170" formatCode="_-* #,##0\ _₫_-;\-* #,##0\ _₫_-;_-* &quot;-&quot;??\ _₫_-;_-@_-"/>
    <numFmt numFmtId="171" formatCode="&quot;$&quot;#,##0.00"/>
  </numFmts>
  <fonts count="12" x14ac:knownFonts="1">
    <font>
      <sz val="12"/>
      <color theme="1"/>
      <name val="Aptos Narrow"/>
      <family val="2"/>
      <charset val="163"/>
      <scheme val="minor"/>
    </font>
    <font>
      <sz val="12"/>
      <color theme="1"/>
      <name val="Aptos Narrow"/>
      <family val="2"/>
      <charset val="163"/>
      <scheme val="minor"/>
    </font>
    <font>
      <b/>
      <sz val="14"/>
      <name val="Times New Roman"/>
      <family val="1"/>
    </font>
    <font>
      <sz val="14"/>
      <name val="Times New Roman"/>
      <family val="1"/>
    </font>
    <font>
      <sz val="14"/>
      <color theme="1"/>
      <name val="Times New Roman"/>
      <family val="1"/>
    </font>
    <font>
      <i/>
      <sz val="14"/>
      <name val="Times New Roman"/>
      <family val="1"/>
    </font>
    <font>
      <b/>
      <u/>
      <sz val="14"/>
      <name val="Times New Roman"/>
      <family val="1"/>
    </font>
    <font>
      <sz val="14"/>
      <color rgb="FFFF0000"/>
      <name val="Times New Roman"/>
      <family val="1"/>
    </font>
    <font>
      <b/>
      <u val="singleAccounting"/>
      <sz val="14"/>
      <name val="Times New Roman"/>
      <family val="1"/>
    </font>
    <font>
      <b/>
      <sz val="12"/>
      <name val="Times New Roman"/>
      <family val="1"/>
    </font>
    <font>
      <sz val="12"/>
      <name val="Times New Roman"/>
      <family val="1"/>
    </font>
    <font>
      <i/>
      <sz val="12"/>
      <name val="Times New Roman"/>
      <family val="1"/>
    </font>
  </fonts>
  <fills count="6">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77">
    <xf numFmtId="0" fontId="0" fillId="0" borderId="0" xfId="0"/>
    <xf numFmtId="0" fontId="2" fillId="2" borderId="1" xfId="0" applyFont="1" applyFill="1" applyBorder="1" applyAlignment="1">
      <alignment horizontal="center" vertical="center"/>
    </xf>
    <xf numFmtId="164" fontId="2" fillId="2" borderId="1" xfId="0" applyNumberFormat="1" applyFont="1" applyFill="1" applyBorder="1" applyAlignment="1">
      <alignment horizontal="center" vertical="center" wrapText="1"/>
    </xf>
    <xf numFmtId="164" fontId="3" fillId="2" borderId="1" xfId="0" applyNumberFormat="1" applyFont="1" applyFill="1" applyBorder="1" applyAlignment="1">
      <alignment horizontal="center" vertical="center" wrapText="1"/>
    </xf>
    <xf numFmtId="165" fontId="3" fillId="2"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165" fontId="2" fillId="2" borderId="1" xfId="0" applyNumberFormat="1" applyFont="1" applyFill="1" applyBorder="1" applyAlignment="1">
      <alignment horizontal="center" vertical="center"/>
    </xf>
    <xf numFmtId="164" fontId="2" fillId="2" borderId="1" xfId="0" applyNumberFormat="1" applyFont="1" applyFill="1" applyBorder="1" applyAlignment="1">
      <alignment horizontal="center" vertical="center"/>
    </xf>
    <xf numFmtId="0" fontId="3"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5" fillId="2" borderId="1" xfId="0"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165" fontId="5" fillId="2" borderId="1" xfId="0" applyNumberFormat="1" applyFont="1" applyFill="1" applyBorder="1" applyAlignment="1">
      <alignment horizontal="center" vertical="center" wrapText="1"/>
    </xf>
    <xf numFmtId="166" fontId="2" fillId="2" borderId="1" xfId="1" applyNumberFormat="1" applyFont="1" applyFill="1" applyBorder="1" applyAlignment="1">
      <alignment horizontal="center" vertical="center" wrapText="1"/>
    </xf>
    <xf numFmtId="167" fontId="2" fillId="2" borderId="1" xfId="0" applyNumberFormat="1" applyFont="1" applyFill="1" applyBorder="1" applyAlignment="1">
      <alignment horizontal="center" vertical="center" wrapText="1"/>
    </xf>
    <xf numFmtId="168" fontId="2" fillId="2" borderId="1" xfId="0" applyNumberFormat="1" applyFont="1" applyFill="1" applyBorder="1" applyAlignment="1">
      <alignment horizontal="center" vertical="center" wrapText="1"/>
    </xf>
    <xf numFmtId="165" fontId="2" fillId="2"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xf>
    <xf numFmtId="49" fontId="2" fillId="2" borderId="1" xfId="0" applyNumberFormat="1" applyFont="1" applyFill="1" applyBorder="1" applyAlignment="1">
      <alignment horizontal="left" vertical="center" wrapText="1"/>
    </xf>
    <xf numFmtId="0" fontId="3" fillId="2" borderId="1" xfId="0" applyFont="1" applyFill="1" applyBorder="1" applyAlignment="1">
      <alignment horizontal="center" vertical="center" shrinkToFit="1"/>
    </xf>
    <xf numFmtId="164" fontId="6" fillId="2" borderId="1" xfId="0" applyNumberFormat="1" applyFont="1" applyFill="1" applyBorder="1" applyAlignment="1">
      <alignment horizontal="center" vertical="center" wrapText="1"/>
    </xf>
    <xf numFmtId="0" fontId="2" fillId="2" borderId="1" xfId="0" applyFont="1" applyFill="1" applyBorder="1" applyAlignment="1">
      <alignment horizontal="left" vertical="center" wrapText="1"/>
    </xf>
    <xf numFmtId="169" fontId="2" fillId="2" borderId="1" xfId="0" applyNumberFormat="1" applyFont="1" applyFill="1" applyBorder="1" applyAlignment="1">
      <alignment horizontal="center" vertical="center" wrapText="1"/>
    </xf>
    <xf numFmtId="165" fontId="2" fillId="2" borderId="1" xfId="1" applyNumberFormat="1" applyFont="1" applyFill="1" applyBorder="1" applyAlignment="1">
      <alignment horizontal="center" vertical="center" wrapText="1"/>
    </xf>
    <xf numFmtId="164" fontId="2" fillId="2" borderId="1" xfId="1" applyNumberFormat="1" applyFont="1" applyFill="1" applyBorder="1" applyAlignment="1">
      <alignment horizontal="center" vertical="center" wrapText="1"/>
    </xf>
    <xf numFmtId="170" fontId="2" fillId="2" borderId="1" xfId="1" applyNumberFormat="1" applyFont="1" applyFill="1" applyBorder="1" applyAlignment="1">
      <alignment horizontal="center" vertical="center" wrapText="1"/>
    </xf>
    <xf numFmtId="0" fontId="7" fillId="3" borderId="1" xfId="0" applyFont="1" applyFill="1" applyBorder="1" applyAlignment="1">
      <alignment horizontal="center" vertical="center"/>
    </xf>
    <xf numFmtId="4" fontId="3" fillId="3" borderId="1" xfId="0" applyNumberFormat="1" applyFont="1" applyFill="1" applyBorder="1" applyAlignment="1">
      <alignment horizontal="center" vertical="center"/>
    </xf>
    <xf numFmtId="0" fontId="7" fillId="4" borderId="1" xfId="0" applyFont="1" applyFill="1" applyBorder="1" applyAlignment="1">
      <alignment horizontal="center" vertical="center"/>
    </xf>
    <xf numFmtId="0" fontId="2" fillId="3" borderId="1" xfId="0" applyFont="1" applyFill="1" applyBorder="1" applyAlignment="1">
      <alignment horizontal="center" vertical="center" wrapText="1"/>
    </xf>
    <xf numFmtId="171" fontId="9" fillId="3"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shrinkToFit="1"/>
    </xf>
    <xf numFmtId="0" fontId="2" fillId="3" borderId="1" xfId="0" applyFont="1" applyFill="1" applyBorder="1" applyAlignment="1">
      <alignment horizontal="center" vertical="center" shrinkToFit="1"/>
    </xf>
    <xf numFmtId="164" fontId="2" fillId="3" borderId="1" xfId="0" applyNumberFormat="1" applyFont="1" applyFill="1" applyBorder="1" applyAlignment="1">
      <alignment horizontal="center" vertical="center" wrapText="1"/>
    </xf>
    <xf numFmtId="168" fontId="2" fillId="3" borderId="1" xfId="0" applyNumberFormat="1" applyFont="1" applyFill="1" applyBorder="1" applyAlignment="1">
      <alignment horizontal="center" vertical="center" wrapText="1"/>
    </xf>
    <xf numFmtId="164" fontId="3" fillId="3" borderId="1" xfId="0" applyNumberFormat="1" applyFont="1" applyFill="1" applyBorder="1" applyAlignment="1">
      <alignment horizontal="center" vertical="center" wrapText="1"/>
    </xf>
    <xf numFmtId="165" fontId="3" fillId="3" borderId="1" xfId="0" applyNumberFormat="1" applyFont="1" applyFill="1" applyBorder="1" applyAlignment="1">
      <alignment horizontal="center" vertical="center" wrapText="1"/>
    </xf>
    <xf numFmtId="166" fontId="3" fillId="3" borderId="1" xfId="1" applyNumberFormat="1" applyFont="1" applyFill="1" applyBorder="1" applyAlignment="1">
      <alignment horizontal="center" vertical="center" wrapText="1"/>
    </xf>
    <xf numFmtId="168" fontId="3" fillId="3" borderId="1" xfId="0" applyNumberFormat="1" applyFont="1" applyFill="1" applyBorder="1" applyAlignment="1">
      <alignment horizontal="center" vertical="center" wrapText="1"/>
    </xf>
    <xf numFmtId="166" fontId="2" fillId="3" borderId="1" xfId="1" applyNumberFormat="1" applyFont="1" applyFill="1" applyBorder="1" applyAlignment="1">
      <alignment horizontal="center" vertical="center" wrapText="1"/>
    </xf>
    <xf numFmtId="49" fontId="3" fillId="2" borderId="1" xfId="0" applyNumberFormat="1" applyFont="1" applyFill="1" applyBorder="1" applyAlignment="1">
      <alignment horizontal="left" vertical="center" wrapText="1"/>
    </xf>
    <xf numFmtId="168"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3" borderId="1" xfId="0" applyFont="1" applyFill="1" applyBorder="1" applyAlignment="1">
      <alignment horizontal="left" vertical="center"/>
    </xf>
    <xf numFmtId="49" fontId="3" fillId="3" borderId="1" xfId="0" applyNumberFormat="1" applyFont="1" applyFill="1" applyBorder="1" applyAlignment="1">
      <alignment horizontal="left" vertical="center" wrapText="1"/>
    </xf>
    <xf numFmtId="170" fontId="3" fillId="3" borderId="1" xfId="1" applyNumberFormat="1" applyFont="1" applyFill="1" applyBorder="1" applyAlignment="1">
      <alignment horizontal="center" vertical="center" wrapText="1"/>
    </xf>
    <xf numFmtId="165" fontId="3" fillId="3" borderId="0" xfId="1" applyNumberFormat="1" applyFont="1" applyFill="1" applyBorder="1" applyAlignment="1" applyProtection="1"/>
    <xf numFmtId="0" fontId="6" fillId="2" borderId="1" xfId="0" applyFont="1" applyFill="1" applyBorder="1" applyAlignment="1">
      <alignment horizontal="center" vertical="center" shrinkToFit="1"/>
    </xf>
    <xf numFmtId="0" fontId="6" fillId="2" borderId="1" xfId="0" applyFont="1" applyFill="1" applyBorder="1" applyAlignment="1">
      <alignment horizontal="center" vertical="center" wrapText="1"/>
    </xf>
    <xf numFmtId="166" fontId="6" fillId="2" borderId="1" xfId="1" applyNumberFormat="1" applyFont="1" applyFill="1" applyBorder="1" applyAlignment="1">
      <alignment horizontal="center" vertical="center" wrapText="1"/>
    </xf>
    <xf numFmtId="168" fontId="6" fillId="2" borderId="1" xfId="0" applyNumberFormat="1" applyFont="1" applyFill="1" applyBorder="1" applyAlignment="1">
      <alignment horizontal="center" vertical="center" wrapText="1"/>
    </xf>
    <xf numFmtId="164" fontId="8" fillId="2" borderId="1" xfId="0" applyNumberFormat="1" applyFont="1" applyFill="1" applyBorder="1" applyAlignment="1">
      <alignment horizontal="center" vertical="center" wrapText="1"/>
    </xf>
    <xf numFmtId="171" fontId="9" fillId="3" borderId="1" xfId="0" applyNumberFormat="1" applyFont="1" applyFill="1" applyBorder="1" applyAlignment="1">
      <alignment horizontal="left" vertical="center" wrapText="1"/>
    </xf>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2" fontId="3" fillId="2" borderId="1"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shrinkToFit="1"/>
    </xf>
    <xf numFmtId="166" fontId="2" fillId="2" borderId="1" xfId="1" applyNumberFormat="1" applyFont="1" applyFill="1" applyBorder="1" applyAlignment="1">
      <alignment horizontal="center" vertical="center" wrapText="1"/>
    </xf>
    <xf numFmtId="167" fontId="2" fillId="2" borderId="1" xfId="0" applyNumberFormat="1" applyFont="1" applyFill="1" applyBorder="1" applyAlignment="1">
      <alignment horizontal="center" vertical="center" wrapText="1"/>
    </xf>
    <xf numFmtId="168" fontId="2" fillId="2" borderId="1" xfId="0" applyNumberFormat="1"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0" fontId="10" fillId="3" borderId="2" xfId="0" applyFont="1" applyFill="1" applyBorder="1" applyAlignment="1">
      <alignment horizontal="center" wrapText="1"/>
    </xf>
    <xf numFmtId="0" fontId="10" fillId="3" borderId="3" xfId="0" applyFont="1" applyFill="1" applyBorder="1" applyAlignment="1">
      <alignment horizontal="center" wrapText="1"/>
    </xf>
    <xf numFmtId="0" fontId="10" fillId="3" borderId="4" xfId="0" applyFont="1" applyFill="1" applyBorder="1" applyAlignment="1">
      <alignment horizont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164" fontId="3" fillId="3" borderId="1" xfId="0" applyNumberFormat="1" applyFont="1" applyFill="1" applyBorder="1" applyAlignment="1">
      <alignment horizontal="center" vertical="center"/>
    </xf>
    <xf numFmtId="170" fontId="2" fillId="3" borderId="1" xfId="1" applyNumberFormat="1" applyFont="1" applyFill="1" applyBorder="1" applyAlignment="1">
      <alignment horizontal="center" vertical="center" wrapText="1"/>
    </xf>
    <xf numFmtId="0" fontId="4" fillId="5" borderId="1" xfId="0" applyFont="1" applyFill="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AE43C-B8FA-4950-81D5-1586BBE5395A}">
  <dimension ref="A1:Y99"/>
  <sheetViews>
    <sheetView tabSelected="1" zoomScale="85" zoomScaleNormal="85" workbookViewId="0">
      <selection activeCell="L11" sqref="L11"/>
    </sheetView>
  </sheetViews>
  <sheetFormatPr defaultRowHeight="15.75" x14ac:dyDescent="0.25"/>
  <cols>
    <col min="1" max="1" width="4.5" bestFit="1" customWidth="1"/>
    <col min="2" max="2" width="3.5" bestFit="1" customWidth="1"/>
    <col min="3" max="3" width="56" bestFit="1" customWidth="1"/>
    <col min="4" max="4" width="6.125" bestFit="1" customWidth="1"/>
    <col min="5" max="5" width="7.5" bestFit="1" customWidth="1"/>
    <col min="6" max="6" width="6.75" bestFit="1" customWidth="1"/>
    <col min="7" max="7" width="12.5" bestFit="1" customWidth="1"/>
    <col min="8" max="8" width="10" bestFit="1" customWidth="1"/>
    <col min="9" max="9" width="9.125" bestFit="1" customWidth="1"/>
    <col min="10" max="10" width="17" bestFit="1" customWidth="1"/>
    <col min="11" max="11" width="20.125" customWidth="1"/>
    <col min="12" max="12" width="6.5" bestFit="1" customWidth="1"/>
    <col min="13" max="13" width="30.125" customWidth="1"/>
    <col min="14" max="14" width="12" bestFit="1" customWidth="1"/>
    <col min="15" max="15" width="15.125" bestFit="1" customWidth="1"/>
    <col min="16" max="17" width="9.125" bestFit="1" customWidth="1"/>
    <col min="18" max="18" width="16.25" bestFit="1" customWidth="1"/>
    <col min="19" max="19" width="9" bestFit="1" customWidth="1"/>
    <col min="20" max="20" width="16.375" bestFit="1" customWidth="1"/>
    <col min="21" max="21" width="9.125" bestFit="1" customWidth="1"/>
    <col min="22" max="23" width="18.25" bestFit="1" customWidth="1"/>
  </cols>
  <sheetData>
    <row r="1" spans="1:23" s="6" customFormat="1" ht="18.75" x14ac:dyDescent="0.25">
      <c r="A1" s="58" t="s">
        <v>0</v>
      </c>
      <c r="B1" s="58"/>
      <c r="C1" s="59"/>
      <c r="D1" s="58"/>
      <c r="E1" s="59"/>
      <c r="F1" s="59"/>
      <c r="G1" s="58"/>
      <c r="H1" s="58"/>
      <c r="I1" s="60"/>
      <c r="J1" s="58"/>
      <c r="K1" s="2"/>
      <c r="L1" s="3"/>
      <c r="M1" s="3"/>
      <c r="N1" s="4"/>
      <c r="O1" s="3"/>
      <c r="P1" s="3"/>
      <c r="Q1" s="3"/>
      <c r="R1" s="3"/>
      <c r="S1" s="3"/>
      <c r="T1" s="3"/>
      <c r="U1" s="3"/>
      <c r="V1" s="3"/>
      <c r="W1" s="3"/>
    </row>
    <row r="2" spans="1:23" s="11" customFormat="1" ht="18.75" x14ac:dyDescent="0.25">
      <c r="A2" s="61" t="s">
        <v>1</v>
      </c>
      <c r="B2" s="61"/>
      <c r="C2" s="61"/>
      <c r="D2" s="61"/>
      <c r="E2" s="61"/>
      <c r="F2" s="61"/>
      <c r="G2" s="61"/>
      <c r="H2" s="61"/>
      <c r="I2" s="61"/>
      <c r="J2" s="61"/>
      <c r="K2" s="1"/>
      <c r="L2" s="1"/>
      <c r="M2" s="1"/>
      <c r="N2" s="8"/>
      <c r="O2" s="9"/>
      <c r="P2" s="1"/>
      <c r="Q2" s="1"/>
      <c r="R2" s="3"/>
      <c r="S2" s="3"/>
      <c r="T2" s="3"/>
      <c r="U2" s="3"/>
      <c r="V2" s="3"/>
      <c r="W2" s="3"/>
    </row>
    <row r="3" spans="1:23" s="11" customFormat="1" ht="18.75" x14ac:dyDescent="0.25">
      <c r="A3" s="62" t="s">
        <v>73</v>
      </c>
      <c r="B3" s="62"/>
      <c r="C3" s="62"/>
      <c r="D3" s="62"/>
      <c r="E3" s="62"/>
      <c r="F3" s="62"/>
      <c r="G3" s="62"/>
      <c r="H3" s="62"/>
      <c r="I3" s="62"/>
      <c r="J3" s="62"/>
      <c r="K3" s="12"/>
      <c r="L3" s="13"/>
      <c r="M3" s="13"/>
      <c r="N3" s="14"/>
      <c r="O3" s="13"/>
      <c r="P3" s="13"/>
      <c r="Q3" s="13"/>
      <c r="R3" s="13"/>
      <c r="S3" s="13"/>
      <c r="T3" s="13"/>
      <c r="U3" s="13"/>
      <c r="V3" s="13"/>
      <c r="W3" s="13"/>
    </row>
    <row r="4" spans="1:23" s="11" customFormat="1" ht="93.75" x14ac:dyDescent="0.25">
      <c r="A4" s="61" t="s">
        <v>2</v>
      </c>
      <c r="B4" s="7"/>
      <c r="C4" s="61" t="s">
        <v>3</v>
      </c>
      <c r="D4" s="63" t="s">
        <v>4</v>
      </c>
      <c r="E4" s="61" t="s">
        <v>5</v>
      </c>
      <c r="F4" s="61" t="s">
        <v>6</v>
      </c>
      <c r="G4" s="64" t="s">
        <v>7</v>
      </c>
      <c r="H4" s="65" t="s">
        <v>8</v>
      </c>
      <c r="I4" s="66" t="s">
        <v>9</v>
      </c>
      <c r="J4" s="67" t="s">
        <v>10</v>
      </c>
      <c r="K4" s="2" t="s">
        <v>11</v>
      </c>
      <c r="L4" s="2" t="s">
        <v>12</v>
      </c>
      <c r="M4" s="2" t="s">
        <v>13</v>
      </c>
      <c r="N4" s="18" t="s">
        <v>14</v>
      </c>
      <c r="O4" s="2" t="s">
        <v>15</v>
      </c>
      <c r="P4" s="2" t="s">
        <v>16</v>
      </c>
      <c r="Q4" s="2" t="s">
        <v>17</v>
      </c>
      <c r="R4" s="2" t="s">
        <v>18</v>
      </c>
      <c r="S4" s="2" t="s">
        <v>19</v>
      </c>
      <c r="T4" s="2" t="s">
        <v>20</v>
      </c>
      <c r="U4" s="2" t="s">
        <v>21</v>
      </c>
      <c r="V4" s="2" t="s">
        <v>22</v>
      </c>
      <c r="W4" s="2" t="s">
        <v>22</v>
      </c>
    </row>
    <row r="5" spans="1:23" s="11" customFormat="1" ht="18.75" x14ac:dyDescent="0.25">
      <c r="A5" s="61"/>
      <c r="B5" s="19"/>
      <c r="C5" s="61"/>
      <c r="D5" s="63"/>
      <c r="E5" s="61"/>
      <c r="F5" s="61"/>
      <c r="G5" s="64"/>
      <c r="H5" s="65"/>
      <c r="I5" s="66"/>
      <c r="J5" s="67"/>
      <c r="K5" s="2"/>
      <c r="L5" s="3"/>
      <c r="M5" s="3"/>
      <c r="N5" s="4"/>
      <c r="O5" s="3"/>
      <c r="P5" s="3"/>
      <c r="Q5" s="3"/>
      <c r="R5" s="3"/>
      <c r="S5" s="3"/>
      <c r="T5" s="3"/>
      <c r="U5" s="3"/>
      <c r="V5" s="3"/>
      <c r="W5" s="3"/>
    </row>
    <row r="6" spans="1:23" s="11" customFormat="1" ht="18.75" x14ac:dyDescent="0.25">
      <c r="A6" s="7"/>
      <c r="B6" s="7"/>
      <c r="C6" s="20" t="s">
        <v>23</v>
      </c>
      <c r="D6" s="21"/>
      <c r="E6" s="7"/>
      <c r="F6" s="7"/>
      <c r="G6" s="15"/>
      <c r="H6" s="16"/>
      <c r="I6" s="17"/>
      <c r="J6" s="22">
        <f>J8</f>
        <v>1884464400</v>
      </c>
      <c r="K6" s="22"/>
      <c r="L6" s="3"/>
      <c r="M6" s="3"/>
      <c r="N6" s="4"/>
      <c r="O6" s="3"/>
      <c r="P6" s="3"/>
      <c r="Q6" s="3"/>
      <c r="R6" s="3"/>
      <c r="S6" s="3"/>
      <c r="T6" s="3"/>
      <c r="U6" s="3"/>
      <c r="V6" s="3"/>
      <c r="W6" s="3"/>
    </row>
    <row r="7" spans="1:23" s="11" customFormat="1" ht="18.75" x14ac:dyDescent="0.25">
      <c r="A7" s="7"/>
      <c r="B7" s="7"/>
      <c r="C7" s="23" t="s">
        <v>24</v>
      </c>
      <c r="D7" s="21" t="s">
        <v>25</v>
      </c>
      <c r="E7" s="19"/>
      <c r="F7" s="7"/>
      <c r="G7" s="15">
        <f>N7</f>
        <v>44021.600000000006</v>
      </c>
      <c r="H7" s="10"/>
      <c r="I7" s="17"/>
      <c r="J7" s="2"/>
      <c r="K7" s="2"/>
      <c r="L7" s="3"/>
      <c r="M7" s="24"/>
      <c r="N7" s="25">
        <f>SUM(N24:N256)</f>
        <v>44021.600000000006</v>
      </c>
      <c r="O7" s="26">
        <f>SUM(O18:O99)</f>
        <v>760141200</v>
      </c>
      <c r="P7" s="27">
        <v>0</v>
      </c>
      <c r="Q7" s="27">
        <v>0</v>
      </c>
      <c r="R7" s="27">
        <f>SUM(R18:R99)</f>
        <v>364182000</v>
      </c>
      <c r="S7" s="27">
        <f t="shared" ref="R7:W7" si="0">SUM(S24:S256)</f>
        <v>0</v>
      </c>
      <c r="T7" s="27">
        <f>SUM(T18:T99)</f>
        <v>760141200</v>
      </c>
      <c r="U7" s="27">
        <f t="shared" si="0"/>
        <v>0</v>
      </c>
      <c r="V7" s="27">
        <f>SUM(V18:V99)</f>
        <v>1884464400</v>
      </c>
      <c r="W7" s="27">
        <f>SUM(W18:W99)</f>
        <v>1884464400</v>
      </c>
    </row>
    <row r="8" spans="1:23" s="11" customFormat="1" ht="18.75" x14ac:dyDescent="0.25">
      <c r="A8" s="7">
        <v>1</v>
      </c>
      <c r="B8" s="7"/>
      <c r="C8" s="20" t="s">
        <v>26</v>
      </c>
      <c r="D8" s="21"/>
      <c r="E8" s="19"/>
      <c r="F8" s="7"/>
      <c r="G8" s="15"/>
      <c r="H8" s="16"/>
      <c r="I8" s="17"/>
      <c r="J8" s="2">
        <f>SUM(J9:J15)</f>
        <v>1884464400</v>
      </c>
      <c r="K8" s="2">
        <f>SUM(J18:J99)/3</f>
        <v>1884464400</v>
      </c>
      <c r="L8" s="3"/>
      <c r="M8" s="2"/>
      <c r="N8" s="4"/>
      <c r="O8" s="3"/>
      <c r="P8" s="3"/>
      <c r="Q8" s="3"/>
      <c r="R8" s="3"/>
      <c r="S8" s="3"/>
      <c r="T8" s="3"/>
      <c r="U8" s="3">
        <f>SUM(U24:U256)</f>
        <v>0</v>
      </c>
      <c r="V8" s="3"/>
      <c r="W8" s="2">
        <f>SUM(O8:T8)</f>
        <v>0</v>
      </c>
    </row>
    <row r="9" spans="1:23" s="11" customFormat="1" ht="18.75" x14ac:dyDescent="0.3">
      <c r="A9" s="7"/>
      <c r="B9" s="7" t="s">
        <v>27</v>
      </c>
      <c r="C9" s="20" t="s">
        <v>28</v>
      </c>
      <c r="D9" s="21"/>
      <c r="E9" s="19"/>
      <c r="F9" s="7"/>
      <c r="G9" s="15"/>
      <c r="H9" s="16"/>
      <c r="I9" s="17"/>
      <c r="J9" s="2">
        <f>O7</f>
        <v>760141200</v>
      </c>
      <c r="K9" s="2"/>
      <c r="L9" s="3"/>
      <c r="M9" s="3"/>
      <c r="N9" s="48">
        <v>173407.6</v>
      </c>
      <c r="O9" s="3"/>
      <c r="P9" s="3"/>
      <c r="Q9" s="3"/>
      <c r="R9" s="3"/>
      <c r="S9" s="3"/>
      <c r="T9" s="3"/>
      <c r="U9" s="3"/>
      <c r="V9" s="3"/>
      <c r="W9" s="2"/>
    </row>
    <row r="10" spans="1:23" s="11" customFormat="1" ht="18.75" x14ac:dyDescent="0.25">
      <c r="A10" s="7"/>
      <c r="B10" s="7" t="s">
        <v>29</v>
      </c>
      <c r="C10" s="20" t="s">
        <v>30</v>
      </c>
      <c r="D10" s="21"/>
      <c r="E10" s="19"/>
      <c r="F10" s="7"/>
      <c r="G10" s="15"/>
      <c r="H10" s="16"/>
      <c r="I10" s="17"/>
      <c r="J10" s="2">
        <f>P7</f>
        <v>0</v>
      </c>
      <c r="K10" s="2">
        <f>K8-J6</f>
        <v>0</v>
      </c>
      <c r="L10" s="3"/>
      <c r="M10" s="3"/>
      <c r="N10" s="4"/>
      <c r="O10" s="3"/>
      <c r="P10" s="3"/>
      <c r="Q10" s="3"/>
      <c r="R10" s="3"/>
      <c r="S10" s="3"/>
      <c r="T10" s="3"/>
      <c r="U10" s="3"/>
      <c r="V10" s="3"/>
      <c r="W10" s="2"/>
    </row>
    <row r="11" spans="1:23" s="28" customFormat="1" ht="18.75" x14ac:dyDescent="0.25">
      <c r="A11" s="7"/>
      <c r="B11" s="7" t="s">
        <v>31</v>
      </c>
      <c r="C11" s="20" t="s">
        <v>32</v>
      </c>
      <c r="D11" s="21"/>
      <c r="E11" s="19"/>
      <c r="F11" s="7"/>
      <c r="G11" s="15"/>
      <c r="H11" s="16"/>
      <c r="I11" s="17"/>
      <c r="J11" s="2">
        <f>Q7</f>
        <v>0</v>
      </c>
      <c r="K11" s="2">
        <f>J8-K8</f>
        <v>0</v>
      </c>
      <c r="L11" s="3"/>
      <c r="M11" s="3"/>
      <c r="N11" s="4">
        <f>N9-N7</f>
        <v>129386</v>
      </c>
      <c r="O11" s="3"/>
      <c r="P11" s="3"/>
      <c r="Q11" s="3"/>
      <c r="R11" s="3"/>
      <c r="S11" s="3"/>
      <c r="T11" s="3"/>
      <c r="U11" s="3"/>
      <c r="V11" s="3"/>
      <c r="W11" s="2"/>
    </row>
    <row r="12" spans="1:23" s="11" customFormat="1" ht="18.75" x14ac:dyDescent="0.25">
      <c r="A12" s="7"/>
      <c r="B12" s="7" t="s">
        <v>33</v>
      </c>
      <c r="C12" s="20" t="s">
        <v>34</v>
      </c>
      <c r="D12" s="21"/>
      <c r="E12" s="19"/>
      <c r="F12" s="7"/>
      <c r="G12" s="15"/>
      <c r="H12" s="16"/>
      <c r="I12" s="17"/>
      <c r="J12" s="2">
        <f>R7</f>
        <v>364182000</v>
      </c>
      <c r="K12" s="2"/>
      <c r="L12" s="3"/>
      <c r="M12" s="29"/>
      <c r="N12" s="4"/>
      <c r="O12" s="3"/>
      <c r="P12" s="3"/>
      <c r="Q12" s="3"/>
      <c r="R12" s="3"/>
      <c r="S12" s="3"/>
      <c r="T12" s="3"/>
      <c r="U12" s="3"/>
      <c r="V12" s="3"/>
      <c r="W12" s="2"/>
    </row>
    <row r="13" spans="1:23" s="11" customFormat="1" ht="18.75" x14ac:dyDescent="0.25">
      <c r="A13" s="7"/>
      <c r="B13" s="7" t="s">
        <v>35</v>
      </c>
      <c r="C13" s="20" t="s">
        <v>36</v>
      </c>
      <c r="D13" s="21"/>
      <c r="E13" s="19"/>
      <c r="F13" s="7"/>
      <c r="G13" s="15"/>
      <c r="H13" s="16"/>
      <c r="I13" s="17"/>
      <c r="J13" s="2">
        <f>S7</f>
        <v>0</v>
      </c>
      <c r="K13" s="2"/>
      <c r="L13" s="3"/>
      <c r="M13" s="29"/>
      <c r="N13" s="4"/>
      <c r="O13" s="3"/>
      <c r="P13" s="3"/>
      <c r="Q13" s="3"/>
      <c r="R13" s="3"/>
      <c r="S13" s="3"/>
      <c r="T13" s="3"/>
      <c r="U13" s="3"/>
      <c r="V13" s="3"/>
      <c r="W13" s="2"/>
    </row>
    <row r="14" spans="1:23" s="28" customFormat="1" ht="18.75" x14ac:dyDescent="0.25">
      <c r="A14" s="7"/>
      <c r="B14" s="7" t="s">
        <v>37</v>
      </c>
      <c r="C14" s="20" t="s">
        <v>38</v>
      </c>
      <c r="D14" s="21"/>
      <c r="E14" s="19"/>
      <c r="F14" s="7"/>
      <c r="G14" s="15"/>
      <c r="H14" s="16"/>
      <c r="I14" s="17"/>
      <c r="J14" s="2">
        <f>T7</f>
        <v>760141200</v>
      </c>
      <c r="K14" s="2"/>
      <c r="L14" s="3"/>
      <c r="M14" s="29"/>
      <c r="N14" s="4"/>
      <c r="O14" s="3"/>
      <c r="P14" s="3"/>
      <c r="Q14" s="3"/>
      <c r="R14" s="3"/>
      <c r="S14" s="3"/>
      <c r="T14" s="3"/>
      <c r="U14" s="3"/>
      <c r="V14" s="3"/>
      <c r="W14" s="2"/>
    </row>
    <row r="15" spans="1:23" s="11" customFormat="1" ht="18.75" x14ac:dyDescent="0.25">
      <c r="A15" s="7"/>
      <c r="B15" s="7" t="s">
        <v>39</v>
      </c>
      <c r="C15" s="20" t="s">
        <v>40</v>
      </c>
      <c r="D15" s="21"/>
      <c r="E15" s="19"/>
      <c r="F15" s="7"/>
      <c r="G15" s="15"/>
      <c r="H15" s="16"/>
      <c r="I15" s="17"/>
      <c r="J15" s="2">
        <f>U7</f>
        <v>0</v>
      </c>
      <c r="K15" s="2"/>
      <c r="L15" s="3"/>
      <c r="M15" s="29"/>
      <c r="N15" s="4"/>
      <c r="O15" s="3"/>
      <c r="P15" s="3"/>
      <c r="Q15" s="3"/>
      <c r="R15" s="3"/>
      <c r="S15" s="3"/>
      <c r="T15" s="3"/>
      <c r="U15" s="3"/>
      <c r="V15" s="3"/>
      <c r="W15" s="2"/>
    </row>
    <row r="16" spans="1:23" s="11" customFormat="1" ht="18.75" x14ac:dyDescent="0.25">
      <c r="A16" s="7"/>
      <c r="B16" s="7" t="s">
        <v>41</v>
      </c>
      <c r="C16" s="23" t="s">
        <v>42</v>
      </c>
      <c r="D16" s="21"/>
      <c r="E16" s="19"/>
      <c r="F16" s="7"/>
      <c r="G16" s="15"/>
      <c r="H16" s="16"/>
      <c r="I16" s="17"/>
      <c r="J16" s="2"/>
      <c r="K16" s="2"/>
      <c r="L16" s="3"/>
      <c r="M16" s="3"/>
      <c r="N16" s="4"/>
      <c r="O16" s="3"/>
      <c r="P16" s="3"/>
      <c r="Q16" s="3"/>
      <c r="R16" s="3"/>
      <c r="S16" s="3"/>
      <c r="T16" s="3"/>
      <c r="U16" s="3"/>
      <c r="V16" s="3"/>
      <c r="W16" s="2"/>
    </row>
    <row r="17" spans="1:25" s="11" customFormat="1" ht="18.75" x14ac:dyDescent="0.25">
      <c r="A17" s="7" t="s">
        <v>43</v>
      </c>
      <c r="B17" s="7"/>
      <c r="C17" s="7" t="s">
        <v>44</v>
      </c>
      <c r="D17" s="21"/>
      <c r="E17" s="19"/>
      <c r="F17" s="7"/>
      <c r="G17" s="15"/>
      <c r="H17" s="16"/>
      <c r="I17" s="17"/>
      <c r="J17" s="2"/>
      <c r="K17" s="2"/>
      <c r="L17" s="3"/>
      <c r="M17" s="3"/>
      <c r="N17" s="4"/>
      <c r="O17" s="3"/>
      <c r="P17" s="3"/>
      <c r="Q17" s="3"/>
      <c r="R17" s="3"/>
      <c r="S17" s="3"/>
      <c r="T17" s="3"/>
      <c r="U17" s="3"/>
      <c r="V17" s="3"/>
      <c r="W17" s="2"/>
    </row>
    <row r="18" spans="1:25" s="30" customFormat="1" ht="23.25" x14ac:dyDescent="0.25">
      <c r="A18" s="7">
        <f>+A6+1</f>
        <v>1</v>
      </c>
      <c r="B18" s="7"/>
      <c r="C18" s="31" t="s">
        <v>75</v>
      </c>
      <c r="D18" s="49"/>
      <c r="E18" s="49"/>
      <c r="F18" s="50"/>
      <c r="G18" s="51"/>
      <c r="H18" s="22"/>
      <c r="I18" s="52"/>
      <c r="J18" s="53">
        <f>SUM(J19,J22:J22)</f>
        <v>4264000</v>
      </c>
      <c r="K18" s="22" t="s">
        <v>45</v>
      </c>
      <c r="L18" s="2">
        <f>A18</f>
        <v>1</v>
      </c>
      <c r="M18" s="2" t="str">
        <f>C18</f>
        <v>Hờ A Vàng</v>
      </c>
      <c r="N18" s="18">
        <f>G19</f>
        <v>41</v>
      </c>
      <c r="O18" s="2">
        <f>J19</f>
        <v>2132000</v>
      </c>
      <c r="P18" s="2">
        <v>0</v>
      </c>
      <c r="Q18" s="2">
        <v>0</v>
      </c>
      <c r="R18" s="2">
        <v>0</v>
      </c>
      <c r="S18" s="2">
        <v>0</v>
      </c>
      <c r="T18" s="2">
        <f>J22</f>
        <v>2132000</v>
      </c>
      <c r="U18" s="2">
        <v>0</v>
      </c>
      <c r="V18" s="2">
        <f>J18</f>
        <v>4264000</v>
      </c>
      <c r="W18" s="2">
        <f>SUM(O18:U18)</f>
        <v>4264000</v>
      </c>
      <c r="X18" s="74">
        <f t="shared" ref="X18:X23" si="1">+W18-V18</f>
        <v>0</v>
      </c>
      <c r="Y18" s="10"/>
    </row>
    <row r="19" spans="1:25" s="11" customFormat="1" ht="63" x14ac:dyDescent="0.25">
      <c r="A19" s="31"/>
      <c r="B19" s="31" t="s">
        <v>27</v>
      </c>
      <c r="C19" s="54" t="s">
        <v>46</v>
      </c>
      <c r="D19" s="33"/>
      <c r="E19" s="34"/>
      <c r="F19" s="31"/>
      <c r="G19" s="75">
        <f>SUM(G20)</f>
        <v>41</v>
      </c>
      <c r="H19" s="35"/>
      <c r="I19" s="36"/>
      <c r="J19" s="35">
        <f>SUM(J20:J20)</f>
        <v>2132000</v>
      </c>
      <c r="K19" s="35"/>
      <c r="L19" s="37"/>
      <c r="M19" s="37"/>
      <c r="N19" s="38"/>
      <c r="O19" s="37"/>
      <c r="P19" s="37"/>
      <c r="Q19" s="37"/>
      <c r="R19" s="37"/>
      <c r="S19" s="37"/>
      <c r="T19" s="37"/>
      <c r="U19" s="35"/>
      <c r="V19" s="37"/>
      <c r="W19" s="35">
        <f t="shared" ref="W18:W19" si="2">SUM(O19:U19)</f>
        <v>0</v>
      </c>
      <c r="X19" s="74">
        <f t="shared" si="1"/>
        <v>0</v>
      </c>
      <c r="Y19" s="10"/>
    </row>
    <row r="20" spans="1:25" s="11" customFormat="1" ht="18.75" x14ac:dyDescent="0.25">
      <c r="A20" s="7"/>
      <c r="B20" s="7">
        <v>1</v>
      </c>
      <c r="C20" s="42" t="s">
        <v>47</v>
      </c>
      <c r="D20" s="21" t="s">
        <v>25</v>
      </c>
      <c r="E20" s="37">
        <v>2</v>
      </c>
      <c r="F20" s="37">
        <v>30</v>
      </c>
      <c r="G20" s="47">
        <v>41</v>
      </c>
      <c r="H20" s="3">
        <v>52000</v>
      </c>
      <c r="I20" s="43"/>
      <c r="J20" s="3">
        <f>H20*G20</f>
        <v>2132000</v>
      </c>
      <c r="K20" s="3"/>
      <c r="L20" s="3"/>
      <c r="M20" s="37"/>
      <c r="N20" s="4"/>
      <c r="O20" s="3"/>
      <c r="P20" s="3"/>
      <c r="Q20" s="3"/>
      <c r="R20" s="3"/>
      <c r="S20" s="3"/>
      <c r="T20" s="3"/>
      <c r="U20" s="3"/>
      <c r="V20" s="3"/>
      <c r="W20" s="3"/>
      <c r="X20" s="74">
        <f t="shared" si="1"/>
        <v>0</v>
      </c>
      <c r="Y20" s="10"/>
    </row>
    <row r="21" spans="1:25" s="76" customFormat="1" ht="96.75" customHeight="1" x14ac:dyDescent="0.25">
      <c r="A21" s="7"/>
      <c r="B21" s="7"/>
      <c r="C21" s="55" t="s">
        <v>76</v>
      </c>
      <c r="D21" s="56"/>
      <c r="E21" s="56"/>
      <c r="F21" s="56"/>
      <c r="G21" s="56"/>
      <c r="H21" s="56"/>
      <c r="I21" s="57"/>
      <c r="J21" s="3"/>
      <c r="K21" s="3"/>
      <c r="L21" s="3"/>
      <c r="M21" s="37"/>
      <c r="N21" s="4"/>
      <c r="O21" s="3"/>
      <c r="P21" s="3"/>
      <c r="Q21" s="3"/>
      <c r="R21" s="3"/>
      <c r="S21" s="3"/>
      <c r="T21" s="3"/>
      <c r="U21" s="3"/>
      <c r="V21" s="3"/>
      <c r="W21" s="3"/>
      <c r="X21" s="74"/>
      <c r="Y21" s="10"/>
    </row>
    <row r="22" spans="1:25" s="11" customFormat="1" ht="78.75" x14ac:dyDescent="0.25">
      <c r="A22" s="31"/>
      <c r="B22" s="31" t="s">
        <v>37</v>
      </c>
      <c r="C22" s="32" t="s">
        <v>48</v>
      </c>
      <c r="D22" s="34"/>
      <c r="E22" s="31"/>
      <c r="F22" s="31"/>
      <c r="G22" s="41"/>
      <c r="H22" s="35"/>
      <c r="I22" s="36"/>
      <c r="J22" s="35">
        <f>SUM(J23:J23)</f>
        <v>2132000</v>
      </c>
      <c r="K22" s="35"/>
      <c r="L22" s="37"/>
      <c r="M22" s="37"/>
      <c r="N22" s="38"/>
      <c r="O22" s="37"/>
      <c r="P22" s="37"/>
      <c r="Q22" s="37"/>
      <c r="R22" s="37"/>
      <c r="S22" s="37"/>
      <c r="T22" s="37"/>
      <c r="U22" s="35"/>
      <c r="V22" s="37"/>
      <c r="W22" s="35">
        <f t="shared" ref="W22" si="3">SUM(O22:U22)</f>
        <v>0</v>
      </c>
      <c r="X22" s="74">
        <f t="shared" si="1"/>
        <v>0</v>
      </c>
      <c r="Y22" s="10"/>
    </row>
    <row r="23" spans="1:25" s="11" customFormat="1" ht="18.75" x14ac:dyDescent="0.25">
      <c r="A23" s="31"/>
      <c r="B23" s="31"/>
      <c r="C23" s="42" t="s">
        <v>47</v>
      </c>
      <c r="D23" s="33" t="s">
        <v>25</v>
      </c>
      <c r="E23" s="31"/>
      <c r="F23" s="31"/>
      <c r="G23" s="39">
        <f>+G19</f>
        <v>41</v>
      </c>
      <c r="H23" s="3">
        <v>52000</v>
      </c>
      <c r="I23" s="40">
        <v>1</v>
      </c>
      <c r="J23" s="37">
        <f>I23*H23*G23</f>
        <v>2132000</v>
      </c>
      <c r="K23" s="35"/>
      <c r="L23" s="37"/>
      <c r="M23" s="37"/>
      <c r="N23" s="38"/>
      <c r="O23" s="37"/>
      <c r="P23" s="37"/>
      <c r="Q23" s="37"/>
      <c r="R23" s="37"/>
      <c r="S23" s="37"/>
      <c r="T23" s="37"/>
      <c r="U23" s="35"/>
      <c r="V23" s="37"/>
      <c r="W23" s="35"/>
      <c r="X23" s="74">
        <f t="shared" si="1"/>
        <v>0</v>
      </c>
      <c r="Y23" s="10"/>
    </row>
    <row r="24" spans="1:25" s="30" customFormat="1" ht="37.5" x14ac:dyDescent="0.25">
      <c r="A24" s="7">
        <f>A18+1</f>
        <v>2</v>
      </c>
      <c r="B24" s="7"/>
      <c r="C24" s="31" t="s">
        <v>49</v>
      </c>
      <c r="D24" s="49"/>
      <c r="E24" s="49"/>
      <c r="F24" s="50"/>
      <c r="G24" s="51"/>
      <c r="H24" s="22"/>
      <c r="I24" s="52"/>
      <c r="J24" s="53">
        <f>J25+J28</f>
        <v>9703200</v>
      </c>
      <c r="K24" s="22" t="s">
        <v>45</v>
      </c>
      <c r="L24" s="2">
        <f>A24</f>
        <v>2</v>
      </c>
      <c r="M24" s="2" t="str">
        <f>C24</f>
        <v>Giàng A Sào, ( Vợ: Hờ Thị Giàng )</v>
      </c>
      <c r="N24" s="18">
        <f>G25</f>
        <v>93.3</v>
      </c>
      <c r="O24" s="2">
        <f>J25</f>
        <v>4851600</v>
      </c>
      <c r="P24" s="2">
        <v>0</v>
      </c>
      <c r="Q24" s="2">
        <v>0</v>
      </c>
      <c r="R24" s="2">
        <v>0</v>
      </c>
      <c r="S24" s="2">
        <v>0</v>
      </c>
      <c r="T24" s="2">
        <f>J28</f>
        <v>4851600</v>
      </c>
      <c r="U24" s="2">
        <v>0</v>
      </c>
      <c r="V24" s="2">
        <f>J24</f>
        <v>9703200</v>
      </c>
      <c r="W24" s="2">
        <f t="shared" ref="W24:W25" si="4">SUM(O24:U24)</f>
        <v>9703200</v>
      </c>
    </row>
    <row r="25" spans="1:25" s="11" customFormat="1" ht="90" customHeight="1" x14ac:dyDescent="0.25">
      <c r="A25" s="31"/>
      <c r="B25" s="31" t="s">
        <v>27</v>
      </c>
      <c r="C25" s="54" t="s">
        <v>46</v>
      </c>
      <c r="D25" s="33"/>
      <c r="E25" s="34"/>
      <c r="F25" s="31"/>
      <c r="G25" s="41">
        <f>SUM(G26)</f>
        <v>93.3</v>
      </c>
      <c r="H25" s="35"/>
      <c r="I25" s="36"/>
      <c r="J25" s="35">
        <f>SUM(J26:J26)</f>
        <v>4851600</v>
      </c>
      <c r="K25" s="35"/>
      <c r="L25" s="37"/>
      <c r="M25" s="37"/>
      <c r="N25" s="38"/>
      <c r="O25" s="37"/>
      <c r="P25" s="37"/>
      <c r="Q25" s="37"/>
      <c r="R25" s="37"/>
      <c r="S25" s="37"/>
      <c r="T25" s="37"/>
      <c r="U25" s="35"/>
      <c r="V25" s="37"/>
      <c r="W25" s="35">
        <f t="shared" si="4"/>
        <v>0</v>
      </c>
    </row>
    <row r="26" spans="1:25" s="11" customFormat="1" ht="18.75" x14ac:dyDescent="0.25">
      <c r="A26" s="7"/>
      <c r="B26" s="7">
        <v>1</v>
      </c>
      <c r="C26" s="42" t="s">
        <v>47</v>
      </c>
      <c r="D26" s="21" t="s">
        <v>25</v>
      </c>
      <c r="E26" s="37">
        <v>2</v>
      </c>
      <c r="F26" s="37">
        <v>25</v>
      </c>
      <c r="G26" s="39">
        <v>93.3</v>
      </c>
      <c r="H26" s="3">
        <v>52000</v>
      </c>
      <c r="I26" s="43"/>
      <c r="J26" s="3">
        <f>H26*G26</f>
        <v>4851600</v>
      </c>
      <c r="K26" s="3"/>
      <c r="L26" s="3"/>
      <c r="M26" s="37"/>
      <c r="N26" s="4"/>
      <c r="O26" s="3"/>
      <c r="P26" s="3"/>
      <c r="Q26" s="3"/>
      <c r="R26" s="3"/>
      <c r="S26" s="3"/>
      <c r="T26" s="3"/>
      <c r="U26" s="3"/>
      <c r="V26" s="3"/>
      <c r="W26" s="3"/>
    </row>
    <row r="27" spans="1:25" s="11" customFormat="1" ht="110.25" customHeight="1" x14ac:dyDescent="0.25">
      <c r="A27" s="7"/>
      <c r="B27" s="7"/>
      <c r="C27" s="55" t="s">
        <v>57</v>
      </c>
      <c r="D27" s="56"/>
      <c r="E27" s="56"/>
      <c r="F27" s="56"/>
      <c r="G27" s="56"/>
      <c r="H27" s="56"/>
      <c r="I27" s="57"/>
      <c r="J27" s="3"/>
      <c r="K27" s="3"/>
      <c r="L27" s="3"/>
      <c r="M27" s="37"/>
      <c r="N27" s="4"/>
      <c r="O27" s="3"/>
      <c r="P27" s="3"/>
      <c r="Q27" s="3"/>
      <c r="R27" s="3"/>
      <c r="S27" s="3"/>
      <c r="T27" s="3"/>
      <c r="U27" s="3"/>
      <c r="V27" s="3"/>
      <c r="W27" s="3"/>
    </row>
    <row r="28" spans="1:25" s="11" customFormat="1" ht="114" customHeight="1" x14ac:dyDescent="0.25">
      <c r="A28" s="31"/>
      <c r="B28" s="31" t="s">
        <v>37</v>
      </c>
      <c r="C28" s="32" t="s">
        <v>48</v>
      </c>
      <c r="D28" s="34"/>
      <c r="E28" s="31"/>
      <c r="F28" s="31"/>
      <c r="G28" s="41"/>
      <c r="H28" s="35"/>
      <c r="I28" s="36"/>
      <c r="J28" s="35">
        <f>J29</f>
        <v>4851600</v>
      </c>
      <c r="K28" s="35"/>
      <c r="L28" s="37"/>
      <c r="M28" s="37"/>
      <c r="N28" s="38"/>
      <c r="O28" s="37"/>
      <c r="P28" s="37"/>
      <c r="Q28" s="37"/>
      <c r="R28" s="37"/>
      <c r="S28" s="37"/>
      <c r="T28" s="37"/>
      <c r="U28" s="35"/>
      <c r="V28" s="37"/>
      <c r="W28" s="35">
        <f t="shared" ref="W28:W31" si="5">SUM(O28:U28)</f>
        <v>0</v>
      </c>
    </row>
    <row r="29" spans="1:25" s="11" customFormat="1" ht="18.75" x14ac:dyDescent="0.25">
      <c r="A29" s="31"/>
      <c r="B29" s="31"/>
      <c r="C29" s="42" t="s">
        <v>47</v>
      </c>
      <c r="D29" s="33" t="s">
        <v>25</v>
      </c>
      <c r="E29" s="31"/>
      <c r="F29" s="31"/>
      <c r="G29" s="39">
        <f>+G25</f>
        <v>93.3</v>
      </c>
      <c r="H29" s="3">
        <v>52000</v>
      </c>
      <c r="I29" s="40">
        <v>1</v>
      </c>
      <c r="J29" s="37">
        <f>I29*H29*G29</f>
        <v>4851600</v>
      </c>
      <c r="K29" s="35"/>
      <c r="L29" s="37"/>
      <c r="M29" s="37"/>
      <c r="N29" s="38"/>
      <c r="O29" s="37"/>
      <c r="P29" s="37"/>
      <c r="Q29" s="37"/>
      <c r="R29" s="37"/>
      <c r="S29" s="37"/>
      <c r="T29" s="37"/>
      <c r="U29" s="35"/>
      <c r="V29" s="37"/>
      <c r="W29" s="35"/>
    </row>
    <row r="30" spans="1:25" s="30" customFormat="1" ht="23.25" x14ac:dyDescent="0.25">
      <c r="A30" s="7">
        <f>+A24+1</f>
        <v>3</v>
      </c>
      <c r="B30" s="7"/>
      <c r="C30" s="31" t="s">
        <v>50</v>
      </c>
      <c r="D30" s="49"/>
      <c r="E30" s="49"/>
      <c r="F30" s="50"/>
      <c r="G30" s="51"/>
      <c r="H30" s="22"/>
      <c r="I30" s="52"/>
      <c r="J30" s="53">
        <f>J31+J36</f>
        <v>237088800</v>
      </c>
      <c r="K30" s="22" t="s">
        <v>45</v>
      </c>
      <c r="L30" s="2">
        <f>A30</f>
        <v>3</v>
      </c>
      <c r="M30" s="2" t="str">
        <f>C30</f>
        <v>Lầu A Nếnh</v>
      </c>
      <c r="N30" s="18">
        <f>G31</f>
        <v>2279.6999999999998</v>
      </c>
      <c r="O30" s="2">
        <f>J31</f>
        <v>118544400</v>
      </c>
      <c r="P30" s="2">
        <v>0</v>
      </c>
      <c r="Q30" s="2">
        <v>0</v>
      </c>
      <c r="R30" s="2">
        <v>0</v>
      </c>
      <c r="S30" s="2">
        <v>0</v>
      </c>
      <c r="T30" s="2">
        <f>J36</f>
        <v>118544399.99999999</v>
      </c>
      <c r="U30" s="2">
        <v>0</v>
      </c>
      <c r="V30" s="2">
        <f>J30</f>
        <v>237088800</v>
      </c>
      <c r="W30" s="2">
        <f t="shared" si="5"/>
        <v>237088800</v>
      </c>
    </row>
    <row r="31" spans="1:25" s="11" customFormat="1" ht="108.75" customHeight="1" x14ac:dyDescent="0.25">
      <c r="A31" s="31"/>
      <c r="B31" s="31" t="s">
        <v>27</v>
      </c>
      <c r="C31" s="54" t="s">
        <v>46</v>
      </c>
      <c r="D31" s="33"/>
      <c r="E31" s="34"/>
      <c r="F31" s="31"/>
      <c r="G31" s="41">
        <f>SUM(G32:G34)</f>
        <v>2279.6999999999998</v>
      </c>
      <c r="H31" s="35"/>
      <c r="I31" s="36"/>
      <c r="J31" s="35">
        <f>SUM(J32:J34)</f>
        <v>118544400</v>
      </c>
      <c r="K31" s="35"/>
      <c r="L31" s="37"/>
      <c r="M31" s="37"/>
      <c r="N31" s="38"/>
      <c r="O31" s="37"/>
      <c r="P31" s="37"/>
      <c r="Q31" s="37"/>
      <c r="R31" s="37"/>
      <c r="S31" s="37"/>
      <c r="T31" s="37"/>
      <c r="U31" s="35"/>
      <c r="V31" s="37"/>
      <c r="W31" s="35">
        <f t="shared" si="5"/>
        <v>0</v>
      </c>
    </row>
    <row r="32" spans="1:25" s="11" customFormat="1" ht="18.75" x14ac:dyDescent="0.25">
      <c r="A32" s="7"/>
      <c r="B32" s="7">
        <v>1</v>
      </c>
      <c r="C32" s="42" t="s">
        <v>47</v>
      </c>
      <c r="D32" s="21" t="s">
        <v>25</v>
      </c>
      <c r="E32" s="37">
        <v>1</v>
      </c>
      <c r="F32" s="37">
        <v>14</v>
      </c>
      <c r="G32" s="39">
        <v>468.4</v>
      </c>
      <c r="H32" s="3">
        <v>52000</v>
      </c>
      <c r="I32" s="43"/>
      <c r="J32" s="3">
        <f>H32*G32</f>
        <v>24356800</v>
      </c>
      <c r="K32" s="3"/>
      <c r="L32" s="3"/>
      <c r="M32" s="37"/>
      <c r="N32" s="4"/>
      <c r="O32" s="3"/>
      <c r="P32" s="3"/>
      <c r="Q32" s="3"/>
      <c r="R32" s="3"/>
      <c r="S32" s="3"/>
      <c r="T32" s="3"/>
      <c r="U32" s="3"/>
      <c r="V32" s="3"/>
      <c r="W32" s="3"/>
    </row>
    <row r="33" spans="1:23" s="11" customFormat="1" ht="18.75" x14ac:dyDescent="0.25">
      <c r="A33" s="7"/>
      <c r="B33" s="7">
        <v>2</v>
      </c>
      <c r="C33" s="42" t="s">
        <v>47</v>
      </c>
      <c r="D33" s="21" t="s">
        <v>25</v>
      </c>
      <c r="E33" s="37">
        <v>1</v>
      </c>
      <c r="F33" s="37">
        <v>16</v>
      </c>
      <c r="G33" s="39">
        <v>698.9</v>
      </c>
      <c r="H33" s="3">
        <v>52000</v>
      </c>
      <c r="I33" s="43"/>
      <c r="J33" s="3">
        <f>H33*G33</f>
        <v>36342800</v>
      </c>
      <c r="K33" s="3"/>
      <c r="L33" s="3"/>
      <c r="M33" s="37"/>
      <c r="N33" s="4"/>
      <c r="O33" s="3"/>
      <c r="P33" s="3"/>
      <c r="Q33" s="3"/>
      <c r="R33" s="3"/>
      <c r="S33" s="3"/>
      <c r="T33" s="3"/>
      <c r="U33" s="3"/>
      <c r="V33" s="3"/>
      <c r="W33" s="3"/>
    </row>
    <row r="34" spans="1:23" s="11" customFormat="1" ht="19.5" customHeight="1" x14ac:dyDescent="0.25">
      <c r="A34" s="7"/>
      <c r="B34" s="7">
        <v>3</v>
      </c>
      <c r="C34" s="42" t="s">
        <v>47</v>
      </c>
      <c r="D34" s="21" t="s">
        <v>25</v>
      </c>
      <c r="E34" s="37">
        <v>1</v>
      </c>
      <c r="F34" s="37">
        <v>17</v>
      </c>
      <c r="G34" s="39">
        <v>1112.4000000000001</v>
      </c>
      <c r="H34" s="3">
        <v>52000</v>
      </c>
      <c r="I34" s="43"/>
      <c r="J34" s="3">
        <f>H34*G34</f>
        <v>57844800.000000007</v>
      </c>
      <c r="K34" s="3"/>
      <c r="L34" s="3"/>
      <c r="M34" s="37"/>
      <c r="N34" s="4"/>
      <c r="O34" s="3"/>
      <c r="P34" s="3"/>
      <c r="Q34" s="3"/>
      <c r="R34" s="3"/>
      <c r="S34" s="3"/>
      <c r="T34" s="3"/>
      <c r="U34" s="3"/>
      <c r="V34" s="3"/>
      <c r="W34" s="3"/>
    </row>
    <row r="35" spans="1:23" s="11" customFormat="1" ht="110.25" customHeight="1" x14ac:dyDescent="0.25">
      <c r="A35" s="7"/>
      <c r="B35" s="7"/>
      <c r="C35" s="55" t="s">
        <v>58</v>
      </c>
      <c r="D35" s="56"/>
      <c r="E35" s="56"/>
      <c r="F35" s="56"/>
      <c r="G35" s="56"/>
      <c r="H35" s="56"/>
      <c r="I35" s="57"/>
      <c r="J35" s="3"/>
      <c r="K35" s="3"/>
      <c r="L35" s="3"/>
      <c r="M35" s="37"/>
      <c r="N35" s="4"/>
      <c r="O35" s="3"/>
      <c r="P35" s="3"/>
      <c r="Q35" s="3"/>
      <c r="R35" s="3"/>
      <c r="S35" s="3"/>
      <c r="T35" s="3"/>
      <c r="U35" s="3"/>
      <c r="V35" s="3"/>
      <c r="W35" s="3"/>
    </row>
    <row r="36" spans="1:23" s="11" customFormat="1" ht="120.75" customHeight="1" x14ac:dyDescent="0.25">
      <c r="A36" s="31"/>
      <c r="B36" s="31" t="s">
        <v>37</v>
      </c>
      <c r="C36" s="32" t="s">
        <v>48</v>
      </c>
      <c r="D36" s="34"/>
      <c r="E36" s="31"/>
      <c r="F36" s="31"/>
      <c r="G36" s="41"/>
      <c r="H36" s="35"/>
      <c r="I36" s="36"/>
      <c r="J36" s="35">
        <f>J37</f>
        <v>118544399.99999999</v>
      </c>
      <c r="K36" s="35"/>
      <c r="L36" s="37"/>
      <c r="M36" s="37"/>
      <c r="N36" s="38"/>
      <c r="O36" s="37"/>
      <c r="P36" s="37"/>
      <c r="Q36" s="37"/>
      <c r="R36" s="37"/>
      <c r="S36" s="37"/>
      <c r="T36" s="37"/>
      <c r="U36" s="35"/>
      <c r="V36" s="37"/>
      <c r="W36" s="35">
        <f t="shared" ref="W36:W39" si="6">SUM(O36:U36)</f>
        <v>0</v>
      </c>
    </row>
    <row r="37" spans="1:23" s="11" customFormat="1" ht="18.75" x14ac:dyDescent="0.25">
      <c r="A37" s="31"/>
      <c r="B37" s="31"/>
      <c r="C37" s="42" t="s">
        <v>47</v>
      </c>
      <c r="D37" s="33" t="s">
        <v>25</v>
      </c>
      <c r="E37" s="31"/>
      <c r="F37" s="31"/>
      <c r="G37" s="39">
        <f>+G31</f>
        <v>2279.6999999999998</v>
      </c>
      <c r="H37" s="3">
        <v>52000</v>
      </c>
      <c r="I37" s="36">
        <v>1</v>
      </c>
      <c r="J37" s="37">
        <f>I37*H37*G37</f>
        <v>118544399.99999999</v>
      </c>
      <c r="K37" s="35"/>
      <c r="L37" s="37"/>
      <c r="M37" s="37"/>
      <c r="N37" s="38"/>
      <c r="O37" s="37"/>
      <c r="P37" s="37"/>
      <c r="Q37" s="37"/>
      <c r="R37" s="37"/>
      <c r="S37" s="37"/>
      <c r="T37" s="37"/>
      <c r="U37" s="35"/>
      <c r="V37" s="37"/>
      <c r="W37" s="35"/>
    </row>
    <row r="38" spans="1:23" s="30" customFormat="1" ht="56.25" x14ac:dyDescent="0.25">
      <c r="A38" s="7">
        <f>+A30+1</f>
        <v>4</v>
      </c>
      <c r="B38" s="7"/>
      <c r="C38" s="31" t="s">
        <v>51</v>
      </c>
      <c r="D38" s="49"/>
      <c r="E38" s="49"/>
      <c r="F38" s="50"/>
      <c r="G38" s="51"/>
      <c r="H38" s="22"/>
      <c r="I38" s="52"/>
      <c r="J38" s="53">
        <f>J39+J44</f>
        <v>603366400</v>
      </c>
      <c r="K38" s="22" t="s">
        <v>45</v>
      </c>
      <c r="L38" s="2">
        <f>A38</f>
        <v>4</v>
      </c>
      <c r="M38" s="2" t="str">
        <f>C38</f>
        <v>Hờ A Sấu, ( Vợ: Giàng Thị Dính )
Số CCCD: 011088002759</v>
      </c>
      <c r="N38" s="18">
        <f>G39</f>
        <v>5801.6</v>
      </c>
      <c r="O38" s="2">
        <f>J39</f>
        <v>301683200</v>
      </c>
      <c r="P38" s="2">
        <v>0</v>
      </c>
      <c r="Q38" s="2">
        <v>0</v>
      </c>
      <c r="R38" s="2">
        <v>0</v>
      </c>
      <c r="S38" s="2">
        <v>0</v>
      </c>
      <c r="T38" s="2">
        <f>J44</f>
        <v>301683200</v>
      </c>
      <c r="U38" s="2">
        <v>0</v>
      </c>
      <c r="V38" s="2">
        <f>J38</f>
        <v>603366400</v>
      </c>
      <c r="W38" s="2">
        <f t="shared" si="6"/>
        <v>603366400</v>
      </c>
    </row>
    <row r="39" spans="1:23" s="11" customFormat="1" ht="114" customHeight="1" x14ac:dyDescent="0.25">
      <c r="A39" s="31"/>
      <c r="B39" s="31" t="s">
        <v>27</v>
      </c>
      <c r="C39" s="32" t="s">
        <v>46</v>
      </c>
      <c r="D39" s="33"/>
      <c r="E39" s="34"/>
      <c r="F39" s="31"/>
      <c r="G39" s="41">
        <f>SUM(G40:G42)</f>
        <v>5801.6</v>
      </c>
      <c r="H39" s="35"/>
      <c r="I39" s="36"/>
      <c r="J39" s="35">
        <f>SUM(J40:J42)</f>
        <v>301683200</v>
      </c>
      <c r="K39" s="35"/>
      <c r="L39" s="37"/>
      <c r="M39" s="37"/>
      <c r="N39" s="38"/>
      <c r="O39" s="37"/>
      <c r="P39" s="37"/>
      <c r="Q39" s="37"/>
      <c r="R39" s="37"/>
      <c r="S39" s="37"/>
      <c r="T39" s="37"/>
      <c r="U39" s="35"/>
      <c r="V39" s="37"/>
      <c r="W39" s="35">
        <f t="shared" si="6"/>
        <v>0</v>
      </c>
    </row>
    <row r="40" spans="1:23" s="11" customFormat="1" ht="18.75" x14ac:dyDescent="0.25">
      <c r="A40" s="7"/>
      <c r="B40" s="7">
        <v>1</v>
      </c>
      <c r="C40" s="42" t="s">
        <v>47</v>
      </c>
      <c r="D40" s="21" t="s">
        <v>25</v>
      </c>
      <c r="E40" s="37">
        <v>3</v>
      </c>
      <c r="F40" s="37">
        <v>33</v>
      </c>
      <c r="G40" s="39">
        <v>139.80000000000001</v>
      </c>
      <c r="H40" s="3">
        <v>52000</v>
      </c>
      <c r="I40" s="43"/>
      <c r="J40" s="3">
        <f t="shared" ref="J40:J42" si="7">H40*G40</f>
        <v>7269600.0000000009</v>
      </c>
      <c r="K40" s="3"/>
      <c r="L40" s="3"/>
      <c r="M40" s="37"/>
      <c r="N40" s="4"/>
      <c r="O40" s="3"/>
      <c r="P40" s="3"/>
      <c r="Q40" s="3"/>
      <c r="R40" s="3"/>
      <c r="S40" s="3"/>
      <c r="T40" s="3"/>
      <c r="U40" s="3"/>
      <c r="V40" s="3"/>
      <c r="W40" s="3"/>
    </row>
    <row r="41" spans="1:23" s="11" customFormat="1" ht="18.75" x14ac:dyDescent="0.25">
      <c r="A41" s="7"/>
      <c r="B41" s="7">
        <v>2</v>
      </c>
      <c r="C41" s="42" t="s">
        <v>47</v>
      </c>
      <c r="D41" s="21" t="s">
        <v>25</v>
      </c>
      <c r="E41" s="37">
        <v>3</v>
      </c>
      <c r="F41" s="37">
        <v>33</v>
      </c>
      <c r="G41" s="39">
        <v>2772.2</v>
      </c>
      <c r="H41" s="3">
        <v>52000</v>
      </c>
      <c r="I41" s="43"/>
      <c r="J41" s="3">
        <f t="shared" si="7"/>
        <v>144154400</v>
      </c>
      <c r="K41" s="3"/>
      <c r="L41" s="3"/>
      <c r="M41" s="37"/>
      <c r="N41" s="4"/>
      <c r="O41" s="3"/>
      <c r="P41" s="3"/>
      <c r="Q41" s="3"/>
      <c r="R41" s="3"/>
      <c r="S41" s="3"/>
      <c r="T41" s="3"/>
      <c r="U41" s="3"/>
      <c r="V41" s="3"/>
      <c r="W41" s="3"/>
    </row>
    <row r="42" spans="1:23" s="11" customFormat="1" ht="18.75" x14ac:dyDescent="0.25">
      <c r="A42" s="7"/>
      <c r="B42" s="7">
        <v>3</v>
      </c>
      <c r="C42" s="42" t="s">
        <v>47</v>
      </c>
      <c r="D42" s="21" t="s">
        <v>25</v>
      </c>
      <c r="E42" s="37">
        <v>3</v>
      </c>
      <c r="F42" s="37">
        <v>34</v>
      </c>
      <c r="G42" s="39">
        <v>2889.6</v>
      </c>
      <c r="H42" s="3">
        <v>52000</v>
      </c>
      <c r="I42" s="43"/>
      <c r="J42" s="3">
        <f t="shared" si="7"/>
        <v>150259200</v>
      </c>
      <c r="K42" s="3"/>
      <c r="L42" s="3"/>
      <c r="M42" s="37"/>
      <c r="N42" s="4"/>
      <c r="O42" s="3"/>
      <c r="P42" s="3"/>
      <c r="Q42" s="3"/>
      <c r="R42" s="3"/>
      <c r="S42" s="3"/>
      <c r="T42" s="3"/>
      <c r="U42" s="3"/>
      <c r="V42" s="3"/>
      <c r="W42" s="3"/>
    </row>
    <row r="43" spans="1:23" s="11" customFormat="1" ht="110.25" customHeight="1" x14ac:dyDescent="0.25">
      <c r="A43" s="7"/>
      <c r="B43" s="7"/>
      <c r="C43" s="55" t="s">
        <v>59</v>
      </c>
      <c r="D43" s="56"/>
      <c r="E43" s="56"/>
      <c r="F43" s="56"/>
      <c r="G43" s="56"/>
      <c r="H43" s="56"/>
      <c r="I43" s="57"/>
      <c r="J43" s="3"/>
      <c r="K43" s="3"/>
      <c r="L43" s="3"/>
      <c r="M43" s="37"/>
      <c r="N43" s="4"/>
      <c r="O43" s="3"/>
      <c r="P43" s="3"/>
      <c r="Q43" s="3"/>
      <c r="R43" s="3"/>
      <c r="S43" s="3"/>
      <c r="T43" s="3"/>
      <c r="U43" s="3"/>
      <c r="V43" s="3"/>
      <c r="W43" s="3"/>
    </row>
    <row r="44" spans="1:23" s="11" customFormat="1" ht="78.75" x14ac:dyDescent="0.25">
      <c r="A44" s="31"/>
      <c r="B44" s="31" t="s">
        <v>37</v>
      </c>
      <c r="C44" s="32" t="s">
        <v>48</v>
      </c>
      <c r="D44" s="34"/>
      <c r="E44" s="31"/>
      <c r="F44" s="31"/>
      <c r="G44" s="41"/>
      <c r="H44" s="35"/>
      <c r="I44" s="36"/>
      <c r="J44" s="35">
        <f>J45</f>
        <v>301683200</v>
      </c>
      <c r="K44" s="35"/>
      <c r="L44" s="37"/>
      <c r="M44" s="37"/>
      <c r="N44" s="38"/>
      <c r="O44" s="37"/>
      <c r="P44" s="37"/>
      <c r="Q44" s="37"/>
      <c r="R44" s="37"/>
      <c r="S44" s="37"/>
      <c r="T44" s="37"/>
      <c r="U44" s="35"/>
      <c r="V44" s="37"/>
      <c r="W44" s="35">
        <f t="shared" ref="W44" si="8">SUM(O44:U44)</f>
        <v>0</v>
      </c>
    </row>
    <row r="45" spans="1:23" s="11" customFormat="1" ht="18.75" x14ac:dyDescent="0.25">
      <c r="A45" s="31"/>
      <c r="B45" s="31"/>
      <c r="C45" s="42" t="s">
        <v>47</v>
      </c>
      <c r="D45" s="33" t="s">
        <v>25</v>
      </c>
      <c r="E45" s="31"/>
      <c r="F45" s="31"/>
      <c r="G45" s="39">
        <f>+G39</f>
        <v>5801.6</v>
      </c>
      <c r="H45" s="3">
        <v>52000</v>
      </c>
      <c r="I45" s="36"/>
      <c r="J45" s="37">
        <f>H45*G45</f>
        <v>301683200</v>
      </c>
      <c r="K45" s="35"/>
      <c r="L45" s="37"/>
      <c r="M45" s="37"/>
      <c r="N45" s="38"/>
      <c r="O45" s="37"/>
      <c r="P45" s="37"/>
      <c r="Q45" s="37"/>
      <c r="R45" s="37"/>
      <c r="S45" s="37"/>
      <c r="T45" s="37"/>
      <c r="U45" s="35"/>
      <c r="V45" s="37"/>
      <c r="W45" s="35"/>
    </row>
    <row r="46" spans="1:23" s="30" customFormat="1" ht="37.5" x14ac:dyDescent="0.25">
      <c r="A46" s="7">
        <f>+A38+1</f>
        <v>5</v>
      </c>
      <c r="B46" s="7"/>
      <c r="C46" s="31" t="s">
        <v>52</v>
      </c>
      <c r="D46" s="49"/>
      <c r="E46" s="49"/>
      <c r="F46" s="50"/>
      <c r="G46" s="51"/>
      <c r="H46" s="22"/>
      <c r="I46" s="52"/>
      <c r="J46" s="53">
        <f>SUM(J47,J52)</f>
        <v>195665600</v>
      </c>
      <c r="K46" s="22" t="s">
        <v>45</v>
      </c>
      <c r="L46" s="2">
        <f>A46</f>
        <v>5</v>
      </c>
      <c r="M46" s="2" t="str">
        <f>C46</f>
        <v>Hờ A Lầu, ( Vợ: Lầu Thị Lu )</v>
      </c>
      <c r="N46" s="18">
        <f>G47</f>
        <v>1881.4</v>
      </c>
      <c r="O46" s="2">
        <f>J47</f>
        <v>97832800</v>
      </c>
      <c r="P46" s="2">
        <v>0</v>
      </c>
      <c r="Q46" s="2">
        <v>0</v>
      </c>
      <c r="R46" s="2">
        <v>0</v>
      </c>
      <c r="S46" s="2">
        <v>0</v>
      </c>
      <c r="T46" s="2">
        <f>J52</f>
        <v>97832800</v>
      </c>
      <c r="U46" s="2">
        <v>0</v>
      </c>
      <c r="V46" s="2">
        <f>J46</f>
        <v>195665600</v>
      </c>
      <c r="W46" s="2">
        <f>SUM(O46:U46)</f>
        <v>195665600</v>
      </c>
    </row>
    <row r="47" spans="1:23" s="11" customFormat="1" ht="89.25" customHeight="1" x14ac:dyDescent="0.25">
      <c r="A47" s="31"/>
      <c r="B47" s="31" t="s">
        <v>27</v>
      </c>
      <c r="C47" s="32" t="s">
        <v>46</v>
      </c>
      <c r="D47" s="33"/>
      <c r="E47" s="34"/>
      <c r="F47" s="31"/>
      <c r="G47" s="41">
        <f>+G48+G49+G50</f>
        <v>1881.4</v>
      </c>
      <c r="H47" s="35"/>
      <c r="I47" s="36"/>
      <c r="J47" s="35">
        <f>SUM(J48:J50)</f>
        <v>97832800</v>
      </c>
      <c r="K47" s="35"/>
      <c r="L47" s="37"/>
      <c r="M47" s="37"/>
      <c r="N47" s="38"/>
      <c r="O47" s="37"/>
      <c r="P47" s="37"/>
      <c r="Q47" s="37"/>
      <c r="R47" s="37"/>
      <c r="S47" s="37"/>
      <c r="T47" s="37"/>
      <c r="U47" s="35"/>
      <c r="V47" s="37"/>
      <c r="W47" s="35">
        <v>0</v>
      </c>
    </row>
    <row r="48" spans="1:23" s="11" customFormat="1" ht="18.75" x14ac:dyDescent="0.25">
      <c r="A48" s="7"/>
      <c r="B48" s="7">
        <v>1</v>
      </c>
      <c r="C48" s="42" t="s">
        <v>47</v>
      </c>
      <c r="D48" s="21" t="s">
        <v>25</v>
      </c>
      <c r="E48" s="37">
        <v>3</v>
      </c>
      <c r="F48" s="37">
        <v>36</v>
      </c>
      <c r="G48" s="39">
        <v>1036.9000000000001</v>
      </c>
      <c r="H48" s="3">
        <v>52000</v>
      </c>
      <c r="I48" s="43"/>
      <c r="J48" s="3">
        <f>H48*G48</f>
        <v>53918800.000000007</v>
      </c>
      <c r="K48" s="3"/>
      <c r="L48" s="3"/>
      <c r="M48" s="37"/>
      <c r="N48" s="4"/>
      <c r="O48" s="3"/>
      <c r="P48" s="3"/>
      <c r="Q48" s="3"/>
      <c r="R48" s="3"/>
      <c r="S48" s="3"/>
      <c r="T48" s="3"/>
      <c r="U48" s="3"/>
      <c r="V48" s="3"/>
      <c r="W48" s="3"/>
    </row>
    <row r="49" spans="1:23" s="11" customFormat="1" ht="37.5" x14ac:dyDescent="0.25">
      <c r="A49" s="7"/>
      <c r="B49" s="44">
        <v>2</v>
      </c>
      <c r="C49" s="42" t="s">
        <v>53</v>
      </c>
      <c r="D49" s="21" t="s">
        <v>25</v>
      </c>
      <c r="E49" s="37">
        <v>3</v>
      </c>
      <c r="F49" s="37">
        <v>39</v>
      </c>
      <c r="G49" s="39">
        <v>774.3</v>
      </c>
      <c r="H49" s="3">
        <v>52000</v>
      </c>
      <c r="I49" s="43"/>
      <c r="J49" s="3">
        <f>H49*G49</f>
        <v>40263600</v>
      </c>
      <c r="K49" s="3"/>
      <c r="L49" s="3"/>
      <c r="M49" s="37"/>
      <c r="N49" s="4"/>
      <c r="O49" s="3"/>
      <c r="P49" s="3"/>
      <c r="Q49" s="3"/>
      <c r="R49" s="3"/>
      <c r="S49" s="3"/>
      <c r="T49" s="3"/>
      <c r="U49" s="3"/>
      <c r="V49" s="3"/>
      <c r="W49" s="3"/>
    </row>
    <row r="50" spans="1:23" s="11" customFormat="1" ht="37.5" x14ac:dyDescent="0.25">
      <c r="A50" s="7"/>
      <c r="B50" s="44">
        <v>3</v>
      </c>
      <c r="C50" s="42" t="s">
        <v>54</v>
      </c>
      <c r="D50" s="21" t="s">
        <v>25</v>
      </c>
      <c r="E50" s="37">
        <v>3</v>
      </c>
      <c r="F50" s="37">
        <v>39</v>
      </c>
      <c r="G50" s="39">
        <v>70.2</v>
      </c>
      <c r="H50" s="3">
        <v>52000</v>
      </c>
      <c r="I50" s="43"/>
      <c r="J50" s="3">
        <f>H50*G50</f>
        <v>3650400</v>
      </c>
      <c r="K50" s="3"/>
      <c r="L50" s="3"/>
      <c r="M50" s="37"/>
      <c r="N50" s="4"/>
      <c r="O50" s="3"/>
      <c r="P50" s="3"/>
      <c r="Q50" s="3"/>
      <c r="R50" s="3"/>
      <c r="S50" s="3"/>
      <c r="T50" s="3"/>
      <c r="U50" s="3"/>
      <c r="V50" s="3"/>
      <c r="W50" s="3"/>
    </row>
    <row r="51" spans="1:23" s="11" customFormat="1" ht="120" customHeight="1" x14ac:dyDescent="0.25">
      <c r="A51" s="7"/>
      <c r="B51" s="71" t="s">
        <v>60</v>
      </c>
      <c r="C51" s="72"/>
      <c r="D51" s="72"/>
      <c r="E51" s="72"/>
      <c r="F51" s="72"/>
      <c r="G51" s="72"/>
      <c r="H51" s="72"/>
      <c r="I51" s="73"/>
      <c r="J51" s="3"/>
      <c r="K51" s="3"/>
      <c r="L51" s="3"/>
      <c r="M51" s="37"/>
      <c r="N51" s="4"/>
      <c r="O51" s="3"/>
      <c r="P51" s="3"/>
      <c r="Q51" s="3"/>
      <c r="R51" s="3"/>
      <c r="S51" s="3"/>
      <c r="T51" s="3"/>
      <c r="U51" s="3"/>
      <c r="V51" s="3"/>
      <c r="W51" s="3"/>
    </row>
    <row r="52" spans="1:23" s="11" customFormat="1" ht="132" customHeight="1" x14ac:dyDescent="0.25">
      <c r="A52" s="31"/>
      <c r="B52" s="31" t="s">
        <v>37</v>
      </c>
      <c r="C52" s="32" t="s">
        <v>48</v>
      </c>
      <c r="D52" s="34"/>
      <c r="E52" s="31"/>
      <c r="F52" s="31"/>
      <c r="G52" s="41"/>
      <c r="H52" s="35"/>
      <c r="I52" s="36"/>
      <c r="J52" s="35">
        <f>J53</f>
        <v>97832800</v>
      </c>
      <c r="K52" s="35"/>
      <c r="L52" s="37"/>
      <c r="M52" s="37"/>
      <c r="N52" s="38"/>
      <c r="O52" s="37"/>
      <c r="P52" s="37"/>
      <c r="Q52" s="37"/>
      <c r="R52" s="37"/>
      <c r="S52" s="37"/>
      <c r="T52" s="37"/>
      <c r="U52" s="35"/>
      <c r="V52" s="37"/>
      <c r="W52" s="35">
        <v>0</v>
      </c>
    </row>
    <row r="53" spans="1:23" s="11" customFormat="1" ht="18.75" x14ac:dyDescent="0.25">
      <c r="A53" s="31"/>
      <c r="B53" s="5">
        <v>1</v>
      </c>
      <c r="C53" s="42" t="s">
        <v>47</v>
      </c>
      <c r="D53" s="33" t="s">
        <v>55</v>
      </c>
      <c r="E53" s="5"/>
      <c r="F53" s="5"/>
      <c r="G53" s="39">
        <f>G47</f>
        <v>1881.4</v>
      </c>
      <c r="H53" s="3">
        <v>52000</v>
      </c>
      <c r="I53" s="40">
        <v>1</v>
      </c>
      <c r="J53" s="37">
        <f>I53*H53*G53</f>
        <v>97832800</v>
      </c>
      <c r="K53" s="35"/>
      <c r="L53" s="37"/>
      <c r="M53" s="37"/>
      <c r="N53" s="38"/>
      <c r="O53" s="37"/>
      <c r="P53" s="37"/>
      <c r="Q53" s="37"/>
      <c r="R53" s="37"/>
      <c r="S53" s="37"/>
      <c r="T53" s="37"/>
      <c r="U53" s="35"/>
      <c r="V53" s="37"/>
      <c r="W53" s="35"/>
    </row>
    <row r="54" spans="1:23" s="30" customFormat="1" ht="56.25" x14ac:dyDescent="0.25">
      <c r="A54" s="7">
        <f>+A46+1</f>
        <v>6</v>
      </c>
      <c r="B54" s="7"/>
      <c r="C54" s="31" t="s">
        <v>56</v>
      </c>
      <c r="D54" s="49"/>
      <c r="E54" s="49"/>
      <c r="F54" s="50"/>
      <c r="G54" s="51"/>
      <c r="H54" s="22"/>
      <c r="I54" s="52"/>
      <c r="J54" s="53">
        <f>SUM(J55,J62:J62)</f>
        <v>470194400</v>
      </c>
      <c r="K54" s="22" t="s">
        <v>45</v>
      </c>
      <c r="L54" s="2">
        <f>A54</f>
        <v>6</v>
      </c>
      <c r="M54" s="2" t="str">
        <f>C54</f>
        <v>Hờ A Giàng ( Vợ: Lầu Thị Tăng )
Số CCCD: 011080005252</v>
      </c>
      <c r="N54" s="18">
        <f>G55</f>
        <v>4521.0999999999995</v>
      </c>
      <c r="O54" s="2">
        <f>J55</f>
        <v>235097200</v>
      </c>
      <c r="P54" s="2">
        <v>0</v>
      </c>
      <c r="Q54" s="2">
        <v>0</v>
      </c>
      <c r="R54" s="2">
        <v>0</v>
      </c>
      <c r="S54" s="2">
        <v>0</v>
      </c>
      <c r="T54" s="2">
        <f>J62</f>
        <v>235097199.99999997</v>
      </c>
      <c r="U54" s="2">
        <v>0</v>
      </c>
      <c r="V54" s="2">
        <f>J54</f>
        <v>470194400</v>
      </c>
      <c r="W54" s="2">
        <f>SUM(O54:U54)</f>
        <v>470194400</v>
      </c>
    </row>
    <row r="55" spans="1:23" s="11" customFormat="1" ht="113.25" customHeight="1" x14ac:dyDescent="0.25">
      <c r="A55" s="31"/>
      <c r="B55" s="31" t="s">
        <v>27</v>
      </c>
      <c r="C55" s="32" t="s">
        <v>46</v>
      </c>
      <c r="D55" s="33"/>
      <c r="E55" s="34"/>
      <c r="F55" s="31"/>
      <c r="G55" s="41">
        <f>SUM(G56:G60)</f>
        <v>4521.0999999999995</v>
      </c>
      <c r="H55" s="35"/>
      <c r="I55" s="36"/>
      <c r="J55" s="35">
        <f>SUM(J56:J60)</f>
        <v>235097200</v>
      </c>
      <c r="K55" s="35"/>
      <c r="L55" s="37"/>
      <c r="M55" s="37"/>
      <c r="N55" s="38"/>
      <c r="O55" s="37"/>
      <c r="P55" s="37"/>
      <c r="Q55" s="37"/>
      <c r="R55" s="37"/>
      <c r="S55" s="37"/>
      <c r="T55" s="37"/>
      <c r="U55" s="35"/>
      <c r="V55" s="37"/>
      <c r="W55" s="35">
        <v>0</v>
      </c>
    </row>
    <row r="56" spans="1:23" s="11" customFormat="1" ht="18.75" x14ac:dyDescent="0.25">
      <c r="A56" s="7"/>
      <c r="B56" s="44">
        <v>1</v>
      </c>
      <c r="C56" s="42" t="s">
        <v>47</v>
      </c>
      <c r="D56" s="21" t="s">
        <v>25</v>
      </c>
      <c r="E56" s="37">
        <v>4</v>
      </c>
      <c r="F56" s="37">
        <v>25</v>
      </c>
      <c r="G56" s="39">
        <v>84.9</v>
      </c>
      <c r="H56" s="3">
        <v>52000</v>
      </c>
      <c r="I56" s="43"/>
      <c r="J56" s="3">
        <f t="shared" ref="J56:J60" si="9">H56*G56</f>
        <v>4414800</v>
      </c>
      <c r="K56" s="3"/>
      <c r="L56" s="3"/>
      <c r="M56" s="37"/>
      <c r="N56" s="4"/>
      <c r="O56" s="3"/>
      <c r="P56" s="3"/>
      <c r="Q56" s="3"/>
      <c r="R56" s="3"/>
      <c r="S56" s="3"/>
      <c r="T56" s="3"/>
      <c r="U56" s="3"/>
      <c r="V56" s="3"/>
      <c r="W56" s="3"/>
    </row>
    <row r="57" spans="1:23" s="11" customFormat="1" ht="18.75" x14ac:dyDescent="0.25">
      <c r="A57" s="7"/>
      <c r="B57" s="44">
        <v>2</v>
      </c>
      <c r="C57" s="42" t="s">
        <v>47</v>
      </c>
      <c r="D57" s="21" t="s">
        <v>25</v>
      </c>
      <c r="E57" s="37">
        <v>2</v>
      </c>
      <c r="F57" s="37">
        <v>27</v>
      </c>
      <c r="G57" s="39">
        <v>133</v>
      </c>
      <c r="H57" s="3">
        <v>52000</v>
      </c>
      <c r="I57" s="43"/>
      <c r="J57" s="3">
        <f t="shared" si="9"/>
        <v>6916000</v>
      </c>
      <c r="K57" s="3"/>
      <c r="L57" s="3"/>
      <c r="M57" s="37"/>
      <c r="N57" s="4"/>
      <c r="O57" s="3"/>
      <c r="P57" s="3"/>
      <c r="Q57" s="3"/>
      <c r="R57" s="3"/>
      <c r="S57" s="3"/>
      <c r="T57" s="3"/>
      <c r="U57" s="3"/>
      <c r="V57" s="3"/>
      <c r="W57" s="3"/>
    </row>
    <row r="58" spans="1:23" s="11" customFormat="1" ht="18.75" x14ac:dyDescent="0.25">
      <c r="A58" s="7"/>
      <c r="B58" s="44">
        <v>3</v>
      </c>
      <c r="C58" s="42" t="s">
        <v>47</v>
      </c>
      <c r="D58" s="21" t="s">
        <v>25</v>
      </c>
      <c r="E58" s="37">
        <v>4</v>
      </c>
      <c r="F58" s="37">
        <v>33</v>
      </c>
      <c r="G58" s="39">
        <v>76.3</v>
      </c>
      <c r="H58" s="3">
        <v>52000</v>
      </c>
      <c r="I58" s="43"/>
      <c r="J58" s="3">
        <f t="shared" si="9"/>
        <v>3967600</v>
      </c>
      <c r="K58" s="3"/>
      <c r="L58" s="3"/>
      <c r="M58" s="37"/>
      <c r="N58" s="4"/>
      <c r="O58" s="3"/>
      <c r="P58" s="3"/>
      <c r="Q58" s="3"/>
      <c r="R58" s="3"/>
      <c r="S58" s="3"/>
      <c r="T58" s="3"/>
      <c r="U58" s="3"/>
      <c r="V58" s="3"/>
      <c r="W58" s="3"/>
    </row>
    <row r="59" spans="1:23" s="11" customFormat="1" ht="18.75" x14ac:dyDescent="0.25">
      <c r="A59" s="7"/>
      <c r="B59" s="44">
        <v>4</v>
      </c>
      <c r="C59" s="42" t="s">
        <v>47</v>
      </c>
      <c r="D59" s="21" t="s">
        <v>25</v>
      </c>
      <c r="E59" s="37">
        <v>4</v>
      </c>
      <c r="F59" s="37">
        <v>35</v>
      </c>
      <c r="G59" s="39">
        <v>3755</v>
      </c>
      <c r="H59" s="3">
        <v>52000</v>
      </c>
      <c r="I59" s="43"/>
      <c r="J59" s="3">
        <f t="shared" si="9"/>
        <v>195260000</v>
      </c>
      <c r="K59" s="3"/>
      <c r="L59" s="3"/>
      <c r="M59" s="37"/>
      <c r="N59" s="4"/>
      <c r="O59" s="3"/>
      <c r="P59" s="3"/>
      <c r="Q59" s="3"/>
      <c r="R59" s="3"/>
      <c r="S59" s="3"/>
      <c r="T59" s="3"/>
      <c r="U59" s="3"/>
      <c r="V59" s="3"/>
      <c r="W59" s="3"/>
    </row>
    <row r="60" spans="1:23" s="11" customFormat="1" ht="18.75" x14ac:dyDescent="0.25">
      <c r="A60" s="7"/>
      <c r="B60" s="44">
        <v>5</v>
      </c>
      <c r="C60" s="42" t="s">
        <v>47</v>
      </c>
      <c r="D60" s="21" t="s">
        <v>25</v>
      </c>
      <c r="E60" s="37">
        <v>5</v>
      </c>
      <c r="F60" s="37">
        <v>13</v>
      </c>
      <c r="G60" s="39">
        <v>471.9</v>
      </c>
      <c r="H60" s="3">
        <v>52000</v>
      </c>
      <c r="I60" s="43"/>
      <c r="J60" s="3">
        <f t="shared" si="9"/>
        <v>24538800</v>
      </c>
      <c r="K60" s="3"/>
      <c r="L60" s="3"/>
      <c r="M60" s="37"/>
      <c r="N60" s="4"/>
      <c r="O60" s="3"/>
      <c r="P60" s="3"/>
      <c r="Q60" s="3"/>
      <c r="R60" s="3"/>
      <c r="S60" s="3"/>
      <c r="T60" s="3"/>
      <c r="U60" s="3"/>
      <c r="V60" s="3"/>
      <c r="W60" s="3"/>
    </row>
    <row r="61" spans="1:23" s="11" customFormat="1" ht="126" customHeight="1" x14ac:dyDescent="0.25">
      <c r="A61" s="7"/>
      <c r="B61" s="44"/>
      <c r="C61" s="55" t="s">
        <v>61</v>
      </c>
      <c r="D61" s="56"/>
      <c r="E61" s="56"/>
      <c r="F61" s="56"/>
      <c r="G61" s="56"/>
      <c r="H61" s="56"/>
      <c r="I61" s="57"/>
      <c r="J61" s="3"/>
      <c r="K61" s="3"/>
      <c r="L61" s="3"/>
      <c r="M61" s="37"/>
      <c r="N61" s="4"/>
      <c r="O61" s="3"/>
      <c r="P61" s="3"/>
      <c r="Q61" s="3"/>
      <c r="R61" s="3"/>
      <c r="S61" s="3"/>
      <c r="T61" s="3"/>
      <c r="U61" s="3"/>
      <c r="V61" s="3"/>
      <c r="W61" s="3"/>
    </row>
    <row r="62" spans="1:23" s="11" customFormat="1" ht="111" customHeight="1" x14ac:dyDescent="0.25">
      <c r="A62" s="31"/>
      <c r="B62" s="31" t="s">
        <v>37</v>
      </c>
      <c r="C62" s="32" t="s">
        <v>48</v>
      </c>
      <c r="D62" s="34"/>
      <c r="E62" s="31"/>
      <c r="F62" s="31"/>
      <c r="G62" s="41"/>
      <c r="H62" s="35"/>
      <c r="I62" s="36"/>
      <c r="J62" s="35">
        <f>J63</f>
        <v>235097199.99999997</v>
      </c>
      <c r="K62" s="35"/>
      <c r="L62" s="37"/>
      <c r="M62" s="37"/>
      <c r="N62" s="38"/>
      <c r="O62" s="37"/>
      <c r="P62" s="37"/>
      <c r="Q62" s="37"/>
      <c r="R62" s="37"/>
      <c r="S62" s="37"/>
      <c r="T62" s="37"/>
      <c r="U62" s="35"/>
      <c r="V62" s="37"/>
      <c r="W62" s="35">
        <v>0</v>
      </c>
    </row>
    <row r="63" spans="1:23" s="11" customFormat="1" ht="18.75" x14ac:dyDescent="0.25">
      <c r="A63" s="31"/>
      <c r="B63" s="5">
        <v>1</v>
      </c>
      <c r="C63" s="42" t="s">
        <v>47</v>
      </c>
      <c r="D63" s="33" t="s">
        <v>25</v>
      </c>
      <c r="E63" s="31"/>
      <c r="F63" s="31"/>
      <c r="G63" s="39">
        <f>G55</f>
        <v>4521.0999999999995</v>
      </c>
      <c r="H63" s="3">
        <v>52000</v>
      </c>
      <c r="I63" s="36">
        <v>1</v>
      </c>
      <c r="J63" s="37">
        <f>I63*H63*G63</f>
        <v>235097199.99999997</v>
      </c>
      <c r="K63" s="35"/>
      <c r="L63" s="37"/>
      <c r="M63" s="37"/>
      <c r="N63" s="38"/>
      <c r="O63" s="37"/>
      <c r="P63" s="37"/>
      <c r="Q63" s="37"/>
      <c r="R63" s="37"/>
      <c r="S63" s="37"/>
      <c r="T63" s="37"/>
      <c r="U63" s="35"/>
      <c r="V63" s="37"/>
      <c r="W63" s="35"/>
    </row>
    <row r="64" spans="1:23" s="30" customFormat="1" ht="75" x14ac:dyDescent="0.25">
      <c r="A64" s="7">
        <f>A54+1</f>
        <v>7</v>
      </c>
      <c r="B64" s="7"/>
      <c r="C64" s="31" t="s">
        <v>62</v>
      </c>
      <c r="D64" s="49"/>
      <c r="E64" s="49"/>
      <c r="F64" s="50"/>
      <c r="G64" s="51"/>
      <c r="H64" s="22"/>
      <c r="I64" s="52"/>
      <c r="J64" s="53">
        <f>J98</f>
        <v>364182000</v>
      </c>
      <c r="K64" s="22" t="s">
        <v>74</v>
      </c>
      <c r="L64" s="2">
        <f>A64</f>
        <v>7</v>
      </c>
      <c r="M64" s="2" t="str">
        <f>C64</f>
        <v>Công Ty cổ phần Liên Việt Điện Biên</v>
      </c>
      <c r="N64" s="18">
        <f>G65</f>
        <v>29444.500000000007</v>
      </c>
      <c r="O64" s="2">
        <f>J65</f>
        <v>0</v>
      </c>
      <c r="P64" s="2">
        <v>0</v>
      </c>
      <c r="Q64" s="2">
        <v>0</v>
      </c>
      <c r="R64" s="2">
        <f>J98</f>
        <v>364182000</v>
      </c>
      <c r="S64" s="2">
        <v>0</v>
      </c>
      <c r="T64" s="2">
        <v>0</v>
      </c>
      <c r="U64" s="2">
        <v>0</v>
      </c>
      <c r="V64" s="2">
        <f>J64</f>
        <v>364182000</v>
      </c>
      <c r="W64" s="2">
        <f>SUM(O64:U64)</f>
        <v>364182000</v>
      </c>
    </row>
    <row r="65" spans="1:23" s="11" customFormat="1" ht="108" customHeight="1" x14ac:dyDescent="0.25">
      <c r="A65" s="31"/>
      <c r="B65" s="31" t="s">
        <v>27</v>
      </c>
      <c r="C65" s="32" t="s">
        <v>46</v>
      </c>
      <c r="D65" s="33"/>
      <c r="E65" s="34"/>
      <c r="F65" s="31"/>
      <c r="G65" s="41">
        <f>SUM(G66:G94)</f>
        <v>29444.500000000007</v>
      </c>
      <c r="H65" s="35"/>
      <c r="I65" s="36"/>
      <c r="J65" s="35">
        <f>SUM(J66:J94)</f>
        <v>0</v>
      </c>
      <c r="K65" s="35" t="s">
        <v>63</v>
      </c>
      <c r="L65" s="37">
        <v>95</v>
      </c>
      <c r="M65" s="37"/>
      <c r="N65" s="38"/>
      <c r="O65" s="37"/>
      <c r="P65" s="37"/>
      <c r="Q65" s="37"/>
      <c r="R65" s="37"/>
      <c r="S65" s="37"/>
      <c r="T65" s="37"/>
      <c r="U65" s="35"/>
      <c r="V65" s="37"/>
      <c r="W65" s="35">
        <v>0</v>
      </c>
    </row>
    <row r="66" spans="1:23" s="11" customFormat="1" ht="18.75" x14ac:dyDescent="0.25">
      <c r="A66" s="7"/>
      <c r="B66" s="44">
        <v>1</v>
      </c>
      <c r="C66" s="45" t="s">
        <v>64</v>
      </c>
      <c r="D66" s="21" t="s">
        <v>25</v>
      </c>
      <c r="E66" s="10">
        <v>4</v>
      </c>
      <c r="F66" s="10">
        <v>1</v>
      </c>
      <c r="G66" s="10">
        <v>483</v>
      </c>
      <c r="H66" s="3">
        <v>0</v>
      </c>
      <c r="I66" s="43"/>
      <c r="J66" s="3">
        <f>I66*H66*G66</f>
        <v>0</v>
      </c>
      <c r="K66" s="3"/>
      <c r="L66" s="3"/>
      <c r="M66" s="37"/>
      <c r="N66" s="4"/>
      <c r="O66" s="3"/>
      <c r="P66" s="3"/>
      <c r="Q66" s="3"/>
      <c r="R66" s="3"/>
      <c r="S66" s="3"/>
      <c r="T66" s="3"/>
      <c r="U66" s="3"/>
      <c r="V66" s="3"/>
      <c r="W66" s="3"/>
    </row>
    <row r="67" spans="1:23" s="11" customFormat="1" ht="18.75" x14ac:dyDescent="0.25">
      <c r="A67" s="7"/>
      <c r="B67" s="44">
        <v>2</v>
      </c>
      <c r="C67" s="45" t="s">
        <v>64</v>
      </c>
      <c r="D67" s="21" t="s">
        <v>25</v>
      </c>
      <c r="E67" s="10">
        <v>5</v>
      </c>
      <c r="F67" s="10">
        <v>1</v>
      </c>
      <c r="G67" s="10">
        <v>182.5</v>
      </c>
      <c r="H67" s="3">
        <v>0</v>
      </c>
      <c r="I67" s="43"/>
      <c r="J67" s="3">
        <f t="shared" ref="J67:J94" si="10">I67*H67*G67</f>
        <v>0</v>
      </c>
      <c r="K67" s="3"/>
      <c r="L67" s="3"/>
      <c r="M67" s="37"/>
      <c r="N67" s="4"/>
      <c r="O67" s="3"/>
      <c r="P67" s="3"/>
      <c r="Q67" s="3"/>
      <c r="R67" s="3"/>
      <c r="S67" s="3"/>
      <c r="T67" s="3"/>
      <c r="U67" s="3"/>
      <c r="V67" s="3"/>
      <c r="W67" s="3"/>
    </row>
    <row r="68" spans="1:23" s="11" customFormat="1" ht="18.75" x14ac:dyDescent="0.25">
      <c r="A68" s="7"/>
      <c r="B68" s="44">
        <v>3</v>
      </c>
      <c r="C68" s="45" t="s">
        <v>64</v>
      </c>
      <c r="D68" s="21" t="s">
        <v>25</v>
      </c>
      <c r="E68" s="10">
        <v>4</v>
      </c>
      <c r="F68" s="10">
        <v>2</v>
      </c>
      <c r="G68" s="10">
        <v>4027.1</v>
      </c>
      <c r="H68" s="3">
        <v>0</v>
      </c>
      <c r="I68" s="43"/>
      <c r="J68" s="3">
        <f t="shared" si="10"/>
        <v>0</v>
      </c>
      <c r="K68" s="3"/>
      <c r="L68" s="3"/>
      <c r="M68" s="37"/>
      <c r="N68" s="4"/>
      <c r="O68" s="3"/>
      <c r="P68" s="3"/>
      <c r="Q68" s="3"/>
      <c r="R68" s="3"/>
      <c r="S68" s="3"/>
      <c r="T68" s="3"/>
      <c r="U68" s="3"/>
      <c r="V68" s="3"/>
      <c r="W68" s="3"/>
    </row>
    <row r="69" spans="1:23" s="11" customFormat="1" ht="18.75" x14ac:dyDescent="0.25">
      <c r="A69" s="7"/>
      <c r="B69" s="44">
        <v>4</v>
      </c>
      <c r="C69" s="45" t="s">
        <v>64</v>
      </c>
      <c r="D69" s="21" t="s">
        <v>25</v>
      </c>
      <c r="E69" s="10">
        <v>5</v>
      </c>
      <c r="F69" s="10">
        <v>2</v>
      </c>
      <c r="G69" s="10">
        <v>3207.6</v>
      </c>
      <c r="H69" s="3">
        <v>0</v>
      </c>
      <c r="I69" s="43"/>
      <c r="J69" s="3">
        <f t="shared" si="10"/>
        <v>0</v>
      </c>
      <c r="K69" s="3"/>
      <c r="L69" s="3"/>
      <c r="M69" s="37"/>
      <c r="N69" s="4"/>
      <c r="O69" s="3"/>
      <c r="P69" s="3"/>
      <c r="Q69" s="3"/>
      <c r="R69" s="3"/>
      <c r="S69" s="3"/>
      <c r="T69" s="3"/>
      <c r="U69" s="3"/>
      <c r="V69" s="3"/>
      <c r="W69" s="3"/>
    </row>
    <row r="70" spans="1:23" s="11" customFormat="1" ht="18.75" x14ac:dyDescent="0.25">
      <c r="A70" s="7"/>
      <c r="B70" s="44">
        <v>5</v>
      </c>
      <c r="C70" s="45" t="s">
        <v>64</v>
      </c>
      <c r="D70" s="21" t="s">
        <v>25</v>
      </c>
      <c r="E70" s="10">
        <v>4</v>
      </c>
      <c r="F70" s="10">
        <v>3</v>
      </c>
      <c r="G70" s="10">
        <v>818.4</v>
      </c>
      <c r="H70" s="3">
        <v>0</v>
      </c>
      <c r="I70" s="43"/>
      <c r="J70" s="3">
        <f t="shared" si="10"/>
        <v>0</v>
      </c>
      <c r="K70" s="3"/>
      <c r="L70" s="3"/>
      <c r="M70" s="37"/>
      <c r="N70" s="4"/>
      <c r="O70" s="3"/>
      <c r="P70" s="3"/>
      <c r="Q70" s="3"/>
      <c r="R70" s="3"/>
      <c r="S70" s="3"/>
      <c r="T70" s="3"/>
      <c r="U70" s="3"/>
      <c r="V70" s="3"/>
      <c r="W70" s="3"/>
    </row>
    <row r="71" spans="1:23" s="11" customFormat="1" ht="18.75" x14ac:dyDescent="0.25">
      <c r="A71" s="7"/>
      <c r="B71" s="44">
        <v>6</v>
      </c>
      <c r="C71" s="45" t="s">
        <v>64</v>
      </c>
      <c r="D71" s="21" t="s">
        <v>25</v>
      </c>
      <c r="E71" s="10">
        <v>4</v>
      </c>
      <c r="F71" s="10">
        <v>4</v>
      </c>
      <c r="G71" s="10">
        <v>446.6</v>
      </c>
      <c r="H71" s="3">
        <v>0</v>
      </c>
      <c r="I71" s="43"/>
      <c r="J71" s="3">
        <f t="shared" si="10"/>
        <v>0</v>
      </c>
      <c r="K71" s="3"/>
      <c r="L71" s="3"/>
      <c r="M71" s="37"/>
      <c r="N71" s="4"/>
      <c r="O71" s="3"/>
      <c r="P71" s="3"/>
      <c r="Q71" s="3"/>
      <c r="R71" s="3"/>
      <c r="S71" s="3"/>
      <c r="T71" s="3"/>
      <c r="U71" s="3"/>
      <c r="V71" s="3"/>
      <c r="W71" s="3"/>
    </row>
    <row r="72" spans="1:23" s="11" customFormat="1" ht="18.75" x14ac:dyDescent="0.25">
      <c r="A72" s="7"/>
      <c r="B72" s="44">
        <v>7</v>
      </c>
      <c r="C72" s="45" t="s">
        <v>64</v>
      </c>
      <c r="D72" s="21" t="s">
        <v>25</v>
      </c>
      <c r="E72" s="10">
        <v>5</v>
      </c>
      <c r="F72" s="10">
        <v>4</v>
      </c>
      <c r="G72" s="10">
        <v>182.6</v>
      </c>
      <c r="H72" s="3">
        <v>0</v>
      </c>
      <c r="I72" s="43"/>
      <c r="J72" s="3">
        <f t="shared" si="10"/>
        <v>0</v>
      </c>
      <c r="K72" s="3"/>
      <c r="L72" s="3"/>
      <c r="M72" s="37"/>
      <c r="N72" s="4"/>
      <c r="O72" s="3"/>
      <c r="P72" s="3"/>
      <c r="Q72" s="3"/>
      <c r="R72" s="3"/>
      <c r="S72" s="3"/>
      <c r="T72" s="3"/>
      <c r="U72" s="3"/>
      <c r="V72" s="3"/>
      <c r="W72" s="3"/>
    </row>
    <row r="73" spans="1:23" s="11" customFormat="1" ht="18.75" x14ac:dyDescent="0.25">
      <c r="A73" s="7"/>
      <c r="B73" s="44">
        <v>8</v>
      </c>
      <c r="C73" s="45" t="s">
        <v>64</v>
      </c>
      <c r="D73" s="21" t="s">
        <v>25</v>
      </c>
      <c r="E73" s="10">
        <v>4</v>
      </c>
      <c r="F73" s="10">
        <v>5</v>
      </c>
      <c r="G73" s="10">
        <v>725.9</v>
      </c>
      <c r="H73" s="3">
        <v>0</v>
      </c>
      <c r="I73" s="43"/>
      <c r="J73" s="3">
        <f t="shared" si="10"/>
        <v>0</v>
      </c>
      <c r="K73" s="3"/>
      <c r="L73" s="3"/>
      <c r="M73" s="37"/>
      <c r="N73" s="4"/>
      <c r="O73" s="3"/>
      <c r="P73" s="3"/>
      <c r="Q73" s="3"/>
      <c r="R73" s="3"/>
      <c r="S73" s="3"/>
      <c r="T73" s="3"/>
      <c r="U73" s="3"/>
      <c r="V73" s="3"/>
      <c r="W73" s="3"/>
    </row>
    <row r="74" spans="1:23" s="11" customFormat="1" ht="18.75" x14ac:dyDescent="0.25">
      <c r="A74" s="7"/>
      <c r="B74" s="44">
        <v>9</v>
      </c>
      <c r="C74" s="45" t="s">
        <v>64</v>
      </c>
      <c r="D74" s="21" t="s">
        <v>25</v>
      </c>
      <c r="E74" s="10">
        <v>5</v>
      </c>
      <c r="F74" s="10">
        <v>5</v>
      </c>
      <c r="G74" s="10">
        <v>2596</v>
      </c>
      <c r="H74" s="3">
        <v>0</v>
      </c>
      <c r="I74" s="43"/>
      <c r="J74" s="3">
        <f t="shared" si="10"/>
        <v>0</v>
      </c>
      <c r="K74" s="3"/>
      <c r="L74" s="3"/>
      <c r="M74" s="37"/>
      <c r="N74" s="4"/>
      <c r="O74" s="3"/>
      <c r="P74" s="3"/>
      <c r="Q74" s="3"/>
      <c r="R74" s="3"/>
      <c r="S74" s="3"/>
      <c r="T74" s="3"/>
      <c r="U74" s="3"/>
      <c r="V74" s="3"/>
      <c r="W74" s="3"/>
    </row>
    <row r="75" spans="1:23" s="11" customFormat="1" ht="18.75" x14ac:dyDescent="0.25">
      <c r="A75" s="7"/>
      <c r="B75" s="44">
        <v>10</v>
      </c>
      <c r="C75" s="45" t="s">
        <v>64</v>
      </c>
      <c r="D75" s="21" t="s">
        <v>25</v>
      </c>
      <c r="E75" s="10">
        <v>4</v>
      </c>
      <c r="F75" s="10">
        <v>7</v>
      </c>
      <c r="G75" s="10">
        <v>2126.1999999999998</v>
      </c>
      <c r="H75" s="3">
        <v>0</v>
      </c>
      <c r="I75" s="43"/>
      <c r="J75" s="3">
        <f>I75*H75*G75</f>
        <v>0</v>
      </c>
      <c r="K75" s="3"/>
      <c r="L75" s="3"/>
      <c r="M75" s="37"/>
      <c r="N75" s="4"/>
      <c r="O75" s="3"/>
      <c r="P75" s="3"/>
      <c r="Q75" s="3"/>
      <c r="R75" s="3"/>
      <c r="S75" s="3"/>
      <c r="T75" s="3"/>
      <c r="U75" s="3"/>
      <c r="V75" s="3"/>
      <c r="W75" s="3"/>
    </row>
    <row r="76" spans="1:23" s="11" customFormat="1" ht="18.75" x14ac:dyDescent="0.25">
      <c r="A76" s="7"/>
      <c r="B76" s="44">
        <v>11</v>
      </c>
      <c r="C76" s="45" t="s">
        <v>64</v>
      </c>
      <c r="D76" s="21" t="s">
        <v>25</v>
      </c>
      <c r="E76" s="10">
        <v>4</v>
      </c>
      <c r="F76" s="10">
        <v>8</v>
      </c>
      <c r="G76" s="10">
        <v>220.7</v>
      </c>
      <c r="H76" s="3">
        <v>0</v>
      </c>
      <c r="I76" s="43"/>
      <c r="J76" s="3">
        <f t="shared" si="10"/>
        <v>0</v>
      </c>
      <c r="K76" s="3"/>
      <c r="L76" s="3"/>
      <c r="M76" s="37"/>
      <c r="N76" s="4"/>
      <c r="O76" s="3"/>
      <c r="P76" s="3"/>
      <c r="Q76" s="3"/>
      <c r="R76" s="3"/>
      <c r="S76" s="3"/>
      <c r="T76" s="3"/>
      <c r="U76" s="3"/>
      <c r="V76" s="3"/>
      <c r="W76" s="3"/>
    </row>
    <row r="77" spans="1:23" s="11" customFormat="1" ht="18.75" x14ac:dyDescent="0.25">
      <c r="A77" s="7"/>
      <c r="B77" s="44">
        <v>12</v>
      </c>
      <c r="C77" s="45" t="s">
        <v>64</v>
      </c>
      <c r="D77" s="21" t="s">
        <v>25</v>
      </c>
      <c r="E77" s="10">
        <v>5</v>
      </c>
      <c r="F77" s="10">
        <v>8</v>
      </c>
      <c r="G77" s="10">
        <v>1063.0999999999999</v>
      </c>
      <c r="H77" s="3">
        <v>0</v>
      </c>
      <c r="I77" s="43"/>
      <c r="J77" s="3">
        <f t="shared" si="10"/>
        <v>0</v>
      </c>
      <c r="K77" s="3"/>
      <c r="L77" s="3"/>
      <c r="M77" s="37"/>
      <c r="N77" s="4"/>
      <c r="O77" s="3"/>
      <c r="P77" s="3"/>
      <c r="Q77" s="3"/>
      <c r="R77" s="3"/>
      <c r="S77" s="3"/>
      <c r="T77" s="3"/>
      <c r="U77" s="3"/>
      <c r="V77" s="3"/>
      <c r="W77" s="3"/>
    </row>
    <row r="78" spans="1:23" s="11" customFormat="1" ht="18.75" x14ac:dyDescent="0.25">
      <c r="A78" s="7"/>
      <c r="B78" s="44">
        <v>13</v>
      </c>
      <c r="C78" s="45" t="s">
        <v>64</v>
      </c>
      <c r="D78" s="21" t="s">
        <v>25</v>
      </c>
      <c r="E78" s="10">
        <v>4</v>
      </c>
      <c r="F78" s="10">
        <v>9</v>
      </c>
      <c r="G78" s="10">
        <v>364.8</v>
      </c>
      <c r="H78" s="3">
        <v>0</v>
      </c>
      <c r="I78" s="43"/>
      <c r="J78" s="3">
        <f t="shared" si="10"/>
        <v>0</v>
      </c>
      <c r="K78" s="3"/>
      <c r="L78" s="3"/>
      <c r="M78" s="37"/>
      <c r="N78" s="4"/>
      <c r="O78" s="3"/>
      <c r="P78" s="3"/>
      <c r="Q78" s="3"/>
      <c r="R78" s="3"/>
      <c r="S78" s="3"/>
      <c r="T78" s="3"/>
      <c r="U78" s="3"/>
      <c r="V78" s="3"/>
      <c r="W78" s="3"/>
    </row>
    <row r="79" spans="1:23" s="11" customFormat="1" ht="18.75" x14ac:dyDescent="0.25">
      <c r="A79" s="7"/>
      <c r="B79" s="44">
        <v>14</v>
      </c>
      <c r="C79" s="45" t="s">
        <v>64</v>
      </c>
      <c r="D79" s="21" t="s">
        <v>25</v>
      </c>
      <c r="E79" s="10">
        <v>5</v>
      </c>
      <c r="F79" s="10">
        <v>9</v>
      </c>
      <c r="G79" s="10">
        <v>490.9</v>
      </c>
      <c r="H79" s="3">
        <v>0</v>
      </c>
      <c r="I79" s="43"/>
      <c r="J79" s="3">
        <f t="shared" si="10"/>
        <v>0</v>
      </c>
      <c r="K79" s="3"/>
      <c r="L79" s="3"/>
      <c r="M79" s="37"/>
      <c r="N79" s="4"/>
      <c r="O79" s="3"/>
      <c r="P79" s="3"/>
      <c r="Q79" s="3"/>
      <c r="R79" s="3"/>
      <c r="S79" s="3"/>
      <c r="T79" s="3"/>
      <c r="U79" s="3"/>
      <c r="V79" s="3"/>
      <c r="W79" s="3"/>
    </row>
    <row r="80" spans="1:23" s="11" customFormat="1" ht="18.75" x14ac:dyDescent="0.25">
      <c r="A80" s="7"/>
      <c r="B80" s="44">
        <v>15</v>
      </c>
      <c r="C80" s="42" t="s">
        <v>47</v>
      </c>
      <c r="D80" s="21" t="s">
        <v>25</v>
      </c>
      <c r="E80" s="10">
        <v>4</v>
      </c>
      <c r="F80" s="10">
        <v>14</v>
      </c>
      <c r="G80" s="10">
        <v>55.4</v>
      </c>
      <c r="H80" s="3">
        <v>0</v>
      </c>
      <c r="I80" s="43"/>
      <c r="J80" s="3">
        <f t="shared" si="10"/>
        <v>0</v>
      </c>
      <c r="K80" s="3"/>
      <c r="L80" s="3"/>
      <c r="M80" s="37"/>
      <c r="N80" s="4"/>
      <c r="O80" s="3"/>
      <c r="P80" s="3"/>
      <c r="Q80" s="3"/>
      <c r="R80" s="3"/>
      <c r="S80" s="3"/>
      <c r="T80" s="3"/>
      <c r="U80" s="3"/>
      <c r="V80" s="3"/>
      <c r="W80" s="3"/>
    </row>
    <row r="81" spans="1:23" s="11" customFormat="1" ht="18.75" x14ac:dyDescent="0.25">
      <c r="A81" s="7"/>
      <c r="B81" s="44">
        <v>16</v>
      </c>
      <c r="C81" s="45" t="s">
        <v>64</v>
      </c>
      <c r="D81" s="21" t="s">
        <v>25</v>
      </c>
      <c r="E81" s="10">
        <v>4</v>
      </c>
      <c r="F81" s="10">
        <v>20</v>
      </c>
      <c r="G81" s="10">
        <v>122.6</v>
      </c>
      <c r="H81" s="3">
        <v>0</v>
      </c>
      <c r="I81" s="43"/>
      <c r="J81" s="3">
        <f t="shared" si="10"/>
        <v>0</v>
      </c>
      <c r="K81" s="3"/>
      <c r="L81" s="3"/>
      <c r="M81" s="37"/>
      <c r="N81" s="4"/>
      <c r="O81" s="3"/>
      <c r="P81" s="3"/>
      <c r="Q81" s="3"/>
      <c r="R81" s="3"/>
      <c r="S81" s="3"/>
      <c r="T81" s="3"/>
      <c r="U81" s="3"/>
      <c r="V81" s="3"/>
      <c r="W81" s="3"/>
    </row>
    <row r="82" spans="1:23" s="11" customFormat="1" ht="18.75" x14ac:dyDescent="0.25">
      <c r="A82" s="7"/>
      <c r="B82" s="44">
        <v>17</v>
      </c>
      <c r="C82" s="42" t="s">
        <v>47</v>
      </c>
      <c r="D82" s="21" t="s">
        <v>25</v>
      </c>
      <c r="E82" s="10">
        <v>4</v>
      </c>
      <c r="F82" s="10">
        <v>26</v>
      </c>
      <c r="G82" s="10">
        <v>497.4</v>
      </c>
      <c r="H82" s="3">
        <v>0</v>
      </c>
      <c r="I82" s="43"/>
      <c r="J82" s="3">
        <f t="shared" si="10"/>
        <v>0</v>
      </c>
      <c r="K82" s="3"/>
      <c r="L82" s="3"/>
      <c r="M82" s="37"/>
      <c r="N82" s="4"/>
      <c r="O82" s="3"/>
      <c r="P82" s="3"/>
      <c r="Q82" s="3"/>
      <c r="R82" s="3"/>
      <c r="S82" s="3"/>
      <c r="T82" s="3"/>
      <c r="U82" s="3"/>
      <c r="V82" s="3"/>
      <c r="W82" s="3"/>
    </row>
    <row r="83" spans="1:23" s="11" customFormat="1" ht="18.75" x14ac:dyDescent="0.25">
      <c r="A83" s="7"/>
      <c r="B83" s="44">
        <v>18</v>
      </c>
      <c r="C83" s="45" t="s">
        <v>64</v>
      </c>
      <c r="D83" s="21" t="s">
        <v>25</v>
      </c>
      <c r="E83" s="10">
        <v>4</v>
      </c>
      <c r="F83" s="10">
        <v>32</v>
      </c>
      <c r="G83" s="10">
        <v>2258.8000000000002</v>
      </c>
      <c r="H83" s="3">
        <v>0</v>
      </c>
      <c r="I83" s="43"/>
      <c r="J83" s="3">
        <f t="shared" si="10"/>
        <v>0</v>
      </c>
      <c r="K83" s="3"/>
      <c r="L83" s="3"/>
      <c r="M83" s="37"/>
      <c r="N83" s="4"/>
      <c r="O83" s="3"/>
      <c r="P83" s="3"/>
      <c r="Q83" s="3"/>
      <c r="R83" s="3"/>
      <c r="S83" s="3"/>
      <c r="T83" s="3"/>
      <c r="U83" s="3"/>
      <c r="V83" s="3"/>
      <c r="W83" s="3"/>
    </row>
    <row r="84" spans="1:23" s="11" customFormat="1" ht="18.75" x14ac:dyDescent="0.25">
      <c r="A84" s="7"/>
      <c r="B84" s="44">
        <v>19</v>
      </c>
      <c r="C84" s="45" t="s">
        <v>64</v>
      </c>
      <c r="D84" s="21" t="s">
        <v>25</v>
      </c>
      <c r="E84" s="10">
        <v>3</v>
      </c>
      <c r="F84" s="10">
        <v>35</v>
      </c>
      <c r="G84" s="10">
        <v>317.5</v>
      </c>
      <c r="H84" s="3">
        <v>0</v>
      </c>
      <c r="I84" s="43"/>
      <c r="J84" s="3">
        <f t="shared" si="10"/>
        <v>0</v>
      </c>
      <c r="K84" s="3"/>
      <c r="L84" s="3"/>
      <c r="M84" s="37"/>
      <c r="N84" s="4"/>
      <c r="O84" s="3"/>
      <c r="P84" s="3"/>
      <c r="Q84" s="3"/>
      <c r="R84" s="3"/>
      <c r="S84" s="3"/>
      <c r="T84" s="3"/>
      <c r="U84" s="3"/>
      <c r="V84" s="3"/>
      <c r="W84" s="3"/>
    </row>
    <row r="85" spans="1:23" s="11" customFormat="1" ht="18.75" x14ac:dyDescent="0.25">
      <c r="A85" s="7"/>
      <c r="B85" s="44">
        <v>20</v>
      </c>
      <c r="C85" s="45" t="s">
        <v>65</v>
      </c>
      <c r="D85" s="21" t="s">
        <v>25</v>
      </c>
      <c r="E85" s="10">
        <v>3</v>
      </c>
      <c r="F85" s="10">
        <v>37</v>
      </c>
      <c r="G85" s="10">
        <v>15.3</v>
      </c>
      <c r="H85" s="3">
        <v>0</v>
      </c>
      <c r="I85" s="43"/>
      <c r="J85" s="3">
        <f t="shared" si="10"/>
        <v>0</v>
      </c>
      <c r="K85" s="3"/>
      <c r="L85" s="3"/>
      <c r="M85" s="37"/>
      <c r="N85" s="4"/>
      <c r="O85" s="3"/>
      <c r="P85" s="3"/>
      <c r="Q85" s="3"/>
      <c r="R85" s="3"/>
      <c r="S85" s="3"/>
      <c r="T85" s="3"/>
      <c r="U85" s="3"/>
      <c r="V85" s="3"/>
      <c r="W85" s="3"/>
    </row>
    <row r="86" spans="1:23" s="11" customFormat="1" ht="18.75" x14ac:dyDescent="0.25">
      <c r="A86" s="7"/>
      <c r="B86" s="44">
        <v>21</v>
      </c>
      <c r="C86" s="45" t="s">
        <v>66</v>
      </c>
      <c r="D86" s="21" t="s">
        <v>25</v>
      </c>
      <c r="E86" s="10">
        <v>3</v>
      </c>
      <c r="F86" s="10">
        <v>37</v>
      </c>
      <c r="G86" s="10">
        <v>276.5</v>
      </c>
      <c r="H86" s="3">
        <v>0</v>
      </c>
      <c r="I86" s="43"/>
      <c r="J86" s="3">
        <f t="shared" si="10"/>
        <v>0</v>
      </c>
      <c r="K86" s="3"/>
      <c r="L86" s="3"/>
      <c r="M86" s="37"/>
      <c r="N86" s="4"/>
      <c r="O86" s="3"/>
      <c r="P86" s="3"/>
      <c r="Q86" s="3"/>
      <c r="R86" s="3"/>
      <c r="S86" s="3"/>
      <c r="T86" s="3"/>
      <c r="U86" s="3"/>
      <c r="V86" s="3"/>
      <c r="W86" s="3"/>
    </row>
    <row r="87" spans="1:23" s="11" customFormat="1" ht="18.75" x14ac:dyDescent="0.25">
      <c r="A87" s="7"/>
      <c r="B87" s="44">
        <v>22</v>
      </c>
      <c r="C87" s="45" t="s">
        <v>64</v>
      </c>
      <c r="D87" s="21" t="s">
        <v>25</v>
      </c>
      <c r="E87" s="10">
        <v>4</v>
      </c>
      <c r="F87" s="10">
        <v>41</v>
      </c>
      <c r="G87" s="10">
        <v>99.4</v>
      </c>
      <c r="H87" s="3">
        <v>0</v>
      </c>
      <c r="I87" s="43"/>
      <c r="J87" s="3">
        <f t="shared" si="10"/>
        <v>0</v>
      </c>
      <c r="K87" s="3"/>
      <c r="L87" s="3"/>
      <c r="M87" s="37"/>
      <c r="N87" s="4"/>
      <c r="O87" s="3"/>
      <c r="P87" s="3"/>
      <c r="Q87" s="3"/>
      <c r="R87" s="3"/>
      <c r="S87" s="3"/>
      <c r="T87" s="3"/>
      <c r="U87" s="3"/>
      <c r="V87" s="3"/>
      <c r="W87" s="3"/>
    </row>
    <row r="88" spans="1:23" s="11" customFormat="1" ht="18.75" x14ac:dyDescent="0.25">
      <c r="A88" s="7"/>
      <c r="B88" s="44">
        <v>23</v>
      </c>
      <c r="C88" s="45" t="s">
        <v>64</v>
      </c>
      <c r="D88" s="21" t="s">
        <v>25</v>
      </c>
      <c r="E88" s="10">
        <v>3</v>
      </c>
      <c r="F88" s="10">
        <v>45</v>
      </c>
      <c r="G88" s="10">
        <v>1033.5</v>
      </c>
      <c r="H88" s="3">
        <v>0</v>
      </c>
      <c r="I88" s="43"/>
      <c r="J88" s="3">
        <f t="shared" si="10"/>
        <v>0</v>
      </c>
      <c r="K88" s="3"/>
      <c r="L88" s="3"/>
      <c r="M88" s="37"/>
      <c r="N88" s="4"/>
      <c r="O88" s="3"/>
      <c r="P88" s="3"/>
      <c r="Q88" s="3"/>
      <c r="R88" s="3"/>
      <c r="S88" s="3"/>
      <c r="T88" s="3"/>
      <c r="U88" s="3"/>
      <c r="V88" s="3"/>
      <c r="W88" s="3"/>
    </row>
    <row r="89" spans="1:23" s="11" customFormat="1" ht="18.75" x14ac:dyDescent="0.25">
      <c r="A89" s="7"/>
      <c r="B89" s="44">
        <v>24</v>
      </c>
      <c r="C89" s="45" t="s">
        <v>64</v>
      </c>
      <c r="D89" s="21" t="s">
        <v>25</v>
      </c>
      <c r="E89" s="10">
        <v>4</v>
      </c>
      <c r="F89" s="10">
        <v>45</v>
      </c>
      <c r="G89" s="10">
        <v>3230</v>
      </c>
      <c r="H89" s="3">
        <v>0</v>
      </c>
      <c r="I89" s="43"/>
      <c r="J89" s="3">
        <f t="shared" si="10"/>
        <v>0</v>
      </c>
      <c r="K89" s="3"/>
      <c r="L89" s="3"/>
      <c r="M89" s="37"/>
      <c r="N89" s="4"/>
      <c r="O89" s="3"/>
      <c r="P89" s="3"/>
      <c r="Q89" s="3"/>
      <c r="R89" s="3"/>
      <c r="S89" s="3"/>
      <c r="T89" s="3"/>
      <c r="U89" s="3"/>
      <c r="V89" s="3"/>
      <c r="W89" s="3"/>
    </row>
    <row r="90" spans="1:23" s="11" customFormat="1" ht="18.75" x14ac:dyDescent="0.25">
      <c r="A90" s="7"/>
      <c r="B90" s="44">
        <v>25</v>
      </c>
      <c r="C90" s="45" t="s">
        <v>64</v>
      </c>
      <c r="D90" s="21" t="s">
        <v>25</v>
      </c>
      <c r="E90" s="10">
        <v>4</v>
      </c>
      <c r="F90" s="10">
        <v>46</v>
      </c>
      <c r="G90" s="10">
        <v>2243.1999999999998</v>
      </c>
      <c r="H90" s="3">
        <v>0</v>
      </c>
      <c r="I90" s="43"/>
      <c r="J90" s="3">
        <f t="shared" si="10"/>
        <v>0</v>
      </c>
      <c r="K90" s="3"/>
      <c r="L90" s="3"/>
      <c r="M90" s="37"/>
      <c r="N90" s="4"/>
      <c r="O90" s="3"/>
      <c r="P90" s="3"/>
      <c r="Q90" s="3"/>
      <c r="R90" s="3"/>
      <c r="S90" s="3"/>
      <c r="T90" s="3"/>
      <c r="U90" s="3"/>
      <c r="V90" s="3"/>
      <c r="W90" s="3"/>
    </row>
    <row r="91" spans="1:23" s="11" customFormat="1" ht="18.75" x14ac:dyDescent="0.25">
      <c r="A91" s="7"/>
      <c r="B91" s="44">
        <v>26</v>
      </c>
      <c r="C91" s="45" t="s">
        <v>64</v>
      </c>
      <c r="D91" s="21" t="s">
        <v>25</v>
      </c>
      <c r="E91" s="10">
        <v>4</v>
      </c>
      <c r="F91" s="10">
        <v>49</v>
      </c>
      <c r="G91" s="10">
        <v>58.5</v>
      </c>
      <c r="H91" s="3">
        <v>0</v>
      </c>
      <c r="I91" s="43"/>
      <c r="J91" s="3">
        <f t="shared" si="10"/>
        <v>0</v>
      </c>
      <c r="K91" s="3"/>
      <c r="L91" s="3"/>
      <c r="M91" s="37"/>
      <c r="N91" s="4"/>
      <c r="O91" s="3"/>
      <c r="P91" s="3"/>
      <c r="Q91" s="3"/>
      <c r="R91" s="3"/>
      <c r="S91" s="3"/>
      <c r="T91" s="3"/>
      <c r="U91" s="3"/>
      <c r="V91" s="3"/>
      <c r="W91" s="3"/>
    </row>
    <row r="92" spans="1:23" s="11" customFormat="1" ht="18.75" x14ac:dyDescent="0.25">
      <c r="A92" s="7"/>
      <c r="B92" s="44">
        <v>27</v>
      </c>
      <c r="C92" s="45" t="s">
        <v>64</v>
      </c>
      <c r="D92" s="21" t="s">
        <v>25</v>
      </c>
      <c r="E92" s="10">
        <v>4</v>
      </c>
      <c r="F92" s="10">
        <v>56</v>
      </c>
      <c r="G92" s="10">
        <v>1608</v>
      </c>
      <c r="H92" s="3">
        <v>0</v>
      </c>
      <c r="I92" s="43"/>
      <c r="J92" s="3">
        <f t="shared" si="10"/>
        <v>0</v>
      </c>
      <c r="K92" s="3"/>
      <c r="L92" s="3"/>
      <c r="M92" s="37"/>
      <c r="N92" s="4"/>
      <c r="O92" s="3"/>
      <c r="P92" s="3"/>
      <c r="Q92" s="3"/>
      <c r="R92" s="3"/>
      <c r="S92" s="3"/>
      <c r="T92" s="3"/>
      <c r="U92" s="3"/>
      <c r="V92" s="3"/>
      <c r="W92" s="3"/>
    </row>
    <row r="93" spans="1:23" s="11" customFormat="1" ht="18.75" x14ac:dyDescent="0.25">
      <c r="A93" s="7"/>
      <c r="B93" s="44">
        <v>28</v>
      </c>
      <c r="C93" s="45" t="s">
        <v>64</v>
      </c>
      <c r="D93" s="21" t="s">
        <v>25</v>
      </c>
      <c r="E93" s="10">
        <v>4</v>
      </c>
      <c r="F93" s="10">
        <v>59</v>
      </c>
      <c r="G93" s="10">
        <v>245.2</v>
      </c>
      <c r="H93" s="3">
        <v>0</v>
      </c>
      <c r="I93" s="43"/>
      <c r="J93" s="3">
        <f t="shared" si="10"/>
        <v>0</v>
      </c>
      <c r="K93" s="3"/>
      <c r="L93" s="3"/>
      <c r="M93" s="37"/>
      <c r="N93" s="4"/>
      <c r="O93" s="3"/>
      <c r="P93" s="3"/>
      <c r="Q93" s="3"/>
      <c r="R93" s="3"/>
      <c r="S93" s="3"/>
      <c r="T93" s="3"/>
      <c r="U93" s="3"/>
      <c r="V93" s="3"/>
      <c r="W93" s="3"/>
    </row>
    <row r="94" spans="1:23" s="11" customFormat="1" ht="18.75" x14ac:dyDescent="0.25">
      <c r="A94" s="7"/>
      <c r="B94" s="44">
        <v>29</v>
      </c>
      <c r="C94" s="45" t="s">
        <v>64</v>
      </c>
      <c r="D94" s="21" t="s">
        <v>25</v>
      </c>
      <c r="E94" s="10">
        <v>4</v>
      </c>
      <c r="F94" s="10">
        <v>62</v>
      </c>
      <c r="G94" s="10">
        <v>447.8</v>
      </c>
      <c r="H94" s="3">
        <v>0</v>
      </c>
      <c r="I94" s="43"/>
      <c r="J94" s="3">
        <f t="shared" si="10"/>
        <v>0</v>
      </c>
      <c r="K94" s="3"/>
      <c r="L94" s="3"/>
      <c r="M94" s="37"/>
      <c r="N94" s="4"/>
      <c r="O94" s="3"/>
      <c r="P94" s="3"/>
      <c r="Q94" s="3"/>
      <c r="R94" s="3"/>
      <c r="S94" s="3"/>
      <c r="T94" s="3"/>
      <c r="U94" s="3"/>
      <c r="V94" s="3"/>
      <c r="W94" s="3"/>
    </row>
    <row r="95" spans="1:23" s="11" customFormat="1" ht="167.25" customHeight="1" x14ac:dyDescent="0.25">
      <c r="A95" s="7"/>
      <c r="B95" s="44"/>
      <c r="C95" s="55" t="s">
        <v>70</v>
      </c>
      <c r="D95" s="56"/>
      <c r="E95" s="56"/>
      <c r="F95" s="56"/>
      <c r="G95" s="56"/>
      <c r="H95" s="56"/>
      <c r="I95" s="57"/>
      <c r="J95" s="3"/>
      <c r="K95" s="3"/>
      <c r="L95" s="3"/>
      <c r="M95" s="37"/>
      <c r="N95" s="4"/>
      <c r="O95" s="3"/>
      <c r="P95" s="3"/>
      <c r="Q95" s="3"/>
      <c r="R95" s="3"/>
      <c r="S95" s="3"/>
      <c r="T95" s="3"/>
      <c r="U95" s="3"/>
      <c r="V95" s="3"/>
      <c r="W95" s="3"/>
    </row>
    <row r="96" spans="1:23" s="11" customFormat="1" ht="156" customHeight="1" x14ac:dyDescent="0.25">
      <c r="A96" s="7"/>
      <c r="B96" s="44"/>
      <c r="C96" s="55" t="s">
        <v>71</v>
      </c>
      <c r="D96" s="56"/>
      <c r="E96" s="56"/>
      <c r="F96" s="56"/>
      <c r="G96" s="56"/>
      <c r="H96" s="56"/>
      <c r="I96" s="57"/>
      <c r="J96" s="3"/>
      <c r="K96" s="3"/>
      <c r="L96" s="3"/>
      <c r="M96" s="37"/>
      <c r="N96" s="4"/>
      <c r="O96" s="3"/>
      <c r="P96" s="3"/>
      <c r="Q96" s="3"/>
      <c r="R96" s="3"/>
      <c r="S96" s="3"/>
      <c r="T96" s="3"/>
      <c r="U96" s="3"/>
      <c r="V96" s="3"/>
      <c r="W96" s="3"/>
    </row>
    <row r="97" spans="1:23" s="11" customFormat="1" ht="94.5" customHeight="1" x14ac:dyDescent="0.25">
      <c r="A97" s="7"/>
      <c r="B97" s="44"/>
      <c r="C97" s="68" t="s">
        <v>72</v>
      </c>
      <c r="D97" s="69"/>
      <c r="E97" s="69"/>
      <c r="F97" s="69"/>
      <c r="G97" s="69"/>
      <c r="H97" s="69"/>
      <c r="I97" s="70"/>
      <c r="J97" s="3"/>
      <c r="K97" s="3"/>
      <c r="L97" s="3"/>
      <c r="M97" s="37"/>
      <c r="N97" s="4"/>
      <c r="O97" s="3"/>
      <c r="P97" s="3"/>
      <c r="Q97" s="3"/>
      <c r="R97" s="3"/>
      <c r="S97" s="3"/>
      <c r="T97" s="3"/>
      <c r="U97" s="3"/>
      <c r="V97" s="3"/>
      <c r="W97" s="3"/>
    </row>
    <row r="98" spans="1:23" s="11" customFormat="1" ht="47.25" x14ac:dyDescent="0.25">
      <c r="A98" s="31"/>
      <c r="B98" s="31" t="s">
        <v>33</v>
      </c>
      <c r="C98" s="32" t="s">
        <v>67</v>
      </c>
      <c r="D98" s="34"/>
      <c r="E98" s="31"/>
      <c r="F98" s="31"/>
      <c r="G98" s="41"/>
      <c r="H98" s="35"/>
      <c r="I98" s="36"/>
      <c r="J98" s="35">
        <f>J99</f>
        <v>364182000</v>
      </c>
      <c r="K98" s="35"/>
      <c r="L98" s="37"/>
      <c r="M98" s="37"/>
      <c r="N98" s="38"/>
      <c r="O98" s="37"/>
      <c r="P98" s="37"/>
      <c r="Q98" s="37"/>
      <c r="R98" s="37"/>
      <c r="S98" s="37"/>
      <c r="T98" s="37"/>
      <c r="U98" s="35"/>
      <c r="V98" s="37"/>
      <c r="W98" s="35">
        <v>0</v>
      </c>
    </row>
    <row r="99" spans="1:23" s="11" customFormat="1" ht="18.75" x14ac:dyDescent="0.25">
      <c r="A99" s="5"/>
      <c r="B99" s="5">
        <v>1</v>
      </c>
      <c r="C99" s="46" t="s">
        <v>68</v>
      </c>
      <c r="D99" s="33" t="s">
        <v>69</v>
      </c>
      <c r="E99" s="5"/>
      <c r="F99" s="5"/>
      <c r="G99" s="47">
        <v>966</v>
      </c>
      <c r="H99" s="37">
        <v>377000</v>
      </c>
      <c r="I99" s="40"/>
      <c r="J99" s="37">
        <f>H99*G99</f>
        <v>364182000</v>
      </c>
      <c r="K99" s="37"/>
      <c r="L99" s="37"/>
      <c r="M99" s="37"/>
      <c r="N99" s="38"/>
      <c r="O99" s="37"/>
      <c r="P99" s="37"/>
      <c r="Q99" s="37"/>
      <c r="R99" s="37"/>
      <c r="S99" s="37"/>
      <c r="T99" s="37"/>
      <c r="U99" s="37"/>
      <c r="V99" s="37"/>
      <c r="W99" s="37"/>
    </row>
  </sheetData>
  <mergeCells count="21">
    <mergeCell ref="C95:I95"/>
    <mergeCell ref="C96:I96"/>
    <mergeCell ref="C97:I97"/>
    <mergeCell ref="B51:I51"/>
    <mergeCell ref="C61:I61"/>
    <mergeCell ref="C43:I43"/>
    <mergeCell ref="A1:J1"/>
    <mergeCell ref="A2:J2"/>
    <mergeCell ref="A3:J3"/>
    <mergeCell ref="A4:A5"/>
    <mergeCell ref="C4:C5"/>
    <mergeCell ref="D4:D5"/>
    <mergeCell ref="E4:E5"/>
    <mergeCell ref="F4:F5"/>
    <mergeCell ref="G4:G5"/>
    <mergeCell ref="H4:H5"/>
    <mergeCell ref="I4:I5"/>
    <mergeCell ref="J4:J5"/>
    <mergeCell ref="C27:I27"/>
    <mergeCell ref="C35:I35"/>
    <mergeCell ref="C21:I2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2026-06-02T08:26:05Z</dcterms:created>
  <dcterms:modified xsi:type="dcterms:W3CDTF">2026-06-03T08:28:28Z</dcterms:modified>
</cp:coreProperties>
</file>